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47c79403314115/Desktop/"/>
    </mc:Choice>
  </mc:AlternateContent>
  <xr:revisionPtr revIDLastSave="2750" documentId="8_{A6B08361-E3BC-4DE2-A960-1A2F44042134}" xr6:coauthVersionLast="47" xr6:coauthVersionMax="47" xr10:uidLastSave="{4D0F068D-AD5F-4424-8289-FBD4AB3519C8}"/>
  <bookViews>
    <workbookView xWindow="0" yWindow="0" windowWidth="20228" windowHeight="13080" tabRatio="611" xr2:uid="{6C74C13F-FC0B-45C6-ABB9-3BE22991468E}"/>
  </bookViews>
  <sheets>
    <sheet name="Road Inventory" sheetId="1" r:id="rId1"/>
    <sheet name="Signs" sheetId="6" r:id="rId2"/>
    <sheet name="Ditching " sheetId="4" r:id="rId3"/>
    <sheet name="Shoulders" sheetId="5" r:id="rId4"/>
    <sheet name="Grading" sheetId="7" r:id="rId5"/>
    <sheet name="Cross Culverts" sheetId="8" r:id="rId6"/>
    <sheet name="Plow Routes" sheetId="2" r:id="rId7"/>
    <sheet name="Ice &amp; Snow" sheetId="13" r:id="rId8"/>
    <sheet name="Sand-Salt" sheetId="12" r:id="rId9"/>
    <sheet name="Labor" sheetId="11" r:id="rId10"/>
    <sheet name="Equipment Inventory" sheetId="3" r:id="rId11"/>
    <sheet name="Ice &amp; Snow orginal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3" l="1"/>
  <c r="E10" i="13"/>
  <c r="E9" i="13"/>
  <c r="E8" i="13"/>
  <c r="E7" i="13"/>
  <c r="E6" i="13"/>
  <c r="E3" i="13"/>
  <c r="E2" i="13"/>
  <c r="C136" i="2" l="1"/>
  <c r="H25" i="12" l="1"/>
  <c r="H10" i="12"/>
  <c r="H8" i="12"/>
  <c r="H9" i="12"/>
  <c r="G54" i="13" l="1"/>
  <c r="C4" i="14"/>
  <c r="C12" i="14"/>
  <c r="C17" i="14"/>
  <c r="B47" i="14" s="1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3" i="14"/>
  <c r="C36" i="14"/>
  <c r="C37" i="14"/>
  <c r="C38" i="14"/>
  <c r="C39" i="14"/>
  <c r="C40" i="14"/>
  <c r="B41" i="14"/>
  <c r="H44" i="14"/>
  <c r="B45" i="14"/>
  <c r="F50" i="14" s="1"/>
  <c r="G50" i="14" s="1"/>
  <c r="H45" i="14"/>
  <c r="H46" i="14"/>
  <c r="D50" i="14"/>
  <c r="D53" i="14"/>
  <c r="D54" i="14"/>
  <c r="D55" i="14"/>
  <c r="F54" i="14" l="1"/>
  <c r="G54" i="14" s="1"/>
  <c r="F55" i="14"/>
  <c r="G55" i="14" s="1"/>
  <c r="F53" i="14"/>
  <c r="G53" i="14" s="1"/>
  <c r="C41" i="14"/>
  <c r="C42" i="14" s="1"/>
  <c r="B44" i="4" l="1"/>
  <c r="B32" i="6" l="1"/>
  <c r="B47" i="13"/>
  <c r="B45" i="13"/>
  <c r="C54" i="13"/>
  <c r="C134" i="2"/>
  <c r="N32" i="6"/>
  <c r="C24" i="11" l="1"/>
  <c r="C117" i="2"/>
  <c r="E117" i="2"/>
  <c r="C96" i="2"/>
  <c r="C94" i="2"/>
  <c r="C99" i="2" s="1"/>
  <c r="C130" i="2"/>
  <c r="C129" i="2"/>
  <c r="C126" i="2"/>
  <c r="C120" i="2"/>
  <c r="C119" i="2"/>
  <c r="C131" i="2"/>
  <c r="C125" i="2"/>
  <c r="C124" i="2"/>
  <c r="C123" i="2"/>
  <c r="C122" i="2"/>
  <c r="C115" i="2"/>
  <c r="C111" i="2"/>
  <c r="C110" i="2"/>
  <c r="C109" i="2"/>
  <c r="C107" i="2"/>
  <c r="C106" i="2"/>
  <c r="C105" i="2"/>
  <c r="C47" i="2"/>
  <c r="D54" i="13"/>
  <c r="D53" i="13"/>
  <c r="D52" i="13"/>
  <c r="D50" i="13"/>
  <c r="H45" i="13"/>
  <c r="F50" i="13"/>
  <c r="H44" i="13"/>
  <c r="B41" i="13"/>
  <c r="C40" i="13"/>
  <c r="C39" i="13"/>
  <c r="C38" i="13"/>
  <c r="C37" i="13"/>
  <c r="C36" i="13"/>
  <c r="C33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2" i="13"/>
  <c r="C4" i="13"/>
  <c r="C56" i="2"/>
  <c r="C55" i="2"/>
  <c r="C61" i="2"/>
  <c r="C77" i="2"/>
  <c r="C72" i="2"/>
  <c r="C71" i="2"/>
  <c r="C70" i="2"/>
  <c r="C60" i="2"/>
  <c r="C80" i="2"/>
  <c r="C67" i="2"/>
  <c r="C66" i="2"/>
  <c r="C78" i="2"/>
  <c r="C81" i="2"/>
  <c r="C79" i="2"/>
  <c r="C83" i="2"/>
  <c r="C76" i="2"/>
  <c r="C53" i="2"/>
  <c r="C51" i="2"/>
  <c r="B41" i="2"/>
  <c r="C40" i="2"/>
  <c r="I29" i="3"/>
  <c r="G50" i="13" l="1"/>
  <c r="H46" i="13"/>
  <c r="C42" i="13"/>
  <c r="C41" i="13"/>
  <c r="E134" i="2"/>
  <c r="E99" i="2"/>
  <c r="C58" i="2"/>
  <c r="E58" i="2" s="1"/>
  <c r="C43" i="4"/>
  <c r="B43" i="4"/>
  <c r="F17" i="3"/>
  <c r="E83" i="2" l="1"/>
  <c r="C85" i="2"/>
  <c r="F53" i="13"/>
  <c r="G53" i="13" s="1"/>
  <c r="F54" i="13"/>
  <c r="F52" i="13"/>
  <c r="G52" i="13" s="1"/>
  <c r="M12" i="3"/>
  <c r="M16" i="3" s="1"/>
  <c r="K16" i="3"/>
  <c r="I24" i="3"/>
  <c r="I17" i="3"/>
  <c r="F24" i="3"/>
  <c r="B24" i="3"/>
  <c r="B17" i="3"/>
  <c r="K12" i="3"/>
  <c r="G24" i="3" l="1"/>
  <c r="C28" i="2"/>
  <c r="L32" i="6" l="1"/>
  <c r="F32" i="6"/>
  <c r="C19" i="2"/>
  <c r="C20" i="2"/>
  <c r="C21" i="2"/>
  <c r="C22" i="2"/>
  <c r="C23" i="2"/>
  <c r="C24" i="2"/>
  <c r="C25" i="2"/>
  <c r="C26" i="2"/>
  <c r="C27" i="2"/>
  <c r="C29" i="2"/>
  <c r="C30" i="2"/>
  <c r="C31" i="2"/>
  <c r="C33" i="2"/>
  <c r="C36" i="2"/>
  <c r="C37" i="2"/>
  <c r="C38" i="2"/>
  <c r="C39" i="2"/>
  <c r="C17" i="2"/>
  <c r="C4" i="2"/>
  <c r="C12" i="2"/>
  <c r="C41" i="2" l="1"/>
  <c r="C42" i="2" s="1"/>
  <c r="J32" i="6"/>
  <c r="H32" i="6" l="1"/>
  <c r="B51" i="1"/>
  <c r="I49" i="1"/>
  <c r="I47" i="1"/>
  <c r="E43" i="1"/>
  <c r="B43" i="1" l="1"/>
  <c r="E44" i="1" s="1"/>
  <c r="B44" i="1" l="1"/>
  <c r="G47" i="1"/>
  <c r="G49" i="1"/>
  <c r="G51" i="1" s="1"/>
  <c r="C44" i="4"/>
  <c r="D44" i="4" s="1"/>
  <c r="B35" i="6"/>
  <c r="B37" i="6" s="1"/>
  <c r="B40" i="6" s="1"/>
</calcChain>
</file>

<file path=xl/sharedStrings.xml><?xml version="1.0" encoding="utf-8"?>
<sst xmlns="http://schemas.openxmlformats.org/spreadsheetml/2006/main" count="1095" uniqueCount="386">
  <si>
    <t>Road</t>
  </si>
  <si>
    <t>Condition (G,F,P)</t>
  </si>
  <si>
    <t>Volume (H,M,L)</t>
  </si>
  <si>
    <t>Paved</t>
  </si>
  <si>
    <t>Lane</t>
  </si>
  <si>
    <t>Width</t>
  </si>
  <si>
    <t>Plowed</t>
  </si>
  <si>
    <t>Notes</t>
  </si>
  <si>
    <t>Benedick</t>
  </si>
  <si>
    <t>F</t>
  </si>
  <si>
    <t>L</t>
  </si>
  <si>
    <t>Unpaved</t>
  </si>
  <si>
    <t>Yes</t>
  </si>
  <si>
    <t>one house abandon?</t>
  </si>
  <si>
    <t>Benedict Hill Road</t>
  </si>
  <si>
    <t>Bonney Road</t>
  </si>
  <si>
    <t>G</t>
  </si>
  <si>
    <t>ditch and mow</t>
  </si>
  <si>
    <t>Bronder Hollow</t>
  </si>
  <si>
    <t>Needs Shim and Seal</t>
  </si>
  <si>
    <t>M</t>
  </si>
  <si>
    <t>No</t>
  </si>
  <si>
    <t>Chapin Road</t>
  </si>
  <si>
    <t>H</t>
  </si>
  <si>
    <t>Needs Seal</t>
  </si>
  <si>
    <t>Chapman Road East</t>
  </si>
  <si>
    <t>.26 is good rest is fair rough</t>
  </si>
  <si>
    <t>Chapman Road West</t>
  </si>
  <si>
    <t>Davenport Road</t>
  </si>
  <si>
    <t>p</t>
  </si>
  <si>
    <t>Fire Tower</t>
  </si>
  <si>
    <t>P</t>
  </si>
  <si>
    <t>Jenne Road</t>
  </si>
  <si>
    <t>Jones Road</t>
  </si>
  <si>
    <t>Needs Sealing</t>
  </si>
  <si>
    <t>Mack Road</t>
  </si>
  <si>
    <t>poor, missing road sign</t>
  </si>
  <si>
    <t>Maxon Road</t>
  </si>
  <si>
    <t>m</t>
  </si>
  <si>
    <t>yes</t>
  </si>
  <si>
    <t>Are we Plowing whole road?</t>
  </si>
  <si>
    <t>Morrow Road</t>
  </si>
  <si>
    <t>Muller Hill (Bronder to Deruyter Town Line)</t>
  </si>
  <si>
    <t>Muller Hill (Chapman to Bronder Hollow)</t>
  </si>
  <si>
    <t>Muller Hill (Route 80 to Chapman)</t>
  </si>
  <si>
    <t>Old Route 80</t>
  </si>
  <si>
    <t>patch,chip seal</t>
  </si>
  <si>
    <t>Parker Hill Road</t>
  </si>
  <si>
    <t>needs Sealing, fix end by turn around</t>
  </si>
  <si>
    <t>Play Ground Road</t>
  </si>
  <si>
    <t>pot hole,  needs sealing</t>
  </si>
  <si>
    <t>Ridge Road</t>
  </si>
  <si>
    <t>Plowed by South Ot</t>
  </si>
  <si>
    <t>Texas Hill Road Paved</t>
  </si>
  <si>
    <t>Poor Condition</t>
  </si>
  <si>
    <t>Texas Hill Road</t>
  </si>
  <si>
    <t>Texas Hill Road East</t>
  </si>
  <si>
    <t>Texas Hill Road North</t>
  </si>
  <si>
    <t>Torpy Road</t>
  </si>
  <si>
    <t>Torpy Road Spur</t>
  </si>
  <si>
    <t>Vrolyk Road</t>
  </si>
  <si>
    <t>Westcott Road</t>
  </si>
  <si>
    <t>Wilcox Road</t>
  </si>
  <si>
    <t>Wood Road</t>
  </si>
  <si>
    <t>Center Miles</t>
  </si>
  <si>
    <t>Lane Miles</t>
  </si>
  <si>
    <t xml:space="preserve">Cost </t>
  </si>
  <si>
    <t>Years</t>
  </si>
  <si>
    <t>Miles Per Year</t>
  </si>
  <si>
    <t>Seal</t>
  </si>
  <si>
    <t>Pave 3"</t>
  </si>
  <si>
    <t>Pave-1.5"</t>
  </si>
  <si>
    <t>High Volume Roads that Need Paving</t>
  </si>
  <si>
    <t>Total Budget</t>
  </si>
  <si>
    <t xml:space="preserve">Road Sign </t>
  </si>
  <si>
    <t>Stop Sign</t>
  </si>
  <si>
    <t xml:space="preserve">Stop Sign </t>
  </si>
  <si>
    <t xml:space="preserve">Dead End </t>
  </si>
  <si>
    <t>Season Road Sign</t>
  </si>
  <si>
    <t>Curve</t>
  </si>
  <si>
    <t>Truck Down Hill</t>
  </si>
  <si>
    <t>Misc</t>
  </si>
  <si>
    <t>Misc/ Notes</t>
  </si>
  <si>
    <t>Road Sign (County) &amp; Dead End (county)</t>
  </si>
  <si>
    <t>Stop (county)</t>
  </si>
  <si>
    <t>Road Sign (County)</t>
  </si>
  <si>
    <t>Stop Sign (county)</t>
  </si>
  <si>
    <t>Road Signs (poor don’t meet reg)</t>
  </si>
  <si>
    <t>Yield (NYSDOT) &amp; Yield Ahead (NYSDOT)</t>
  </si>
  <si>
    <t>Seasonal Road Sign</t>
  </si>
  <si>
    <t>Road Sign</t>
  </si>
  <si>
    <t>Yield (NYSDOT)</t>
  </si>
  <si>
    <t>tractor signs</t>
  </si>
  <si>
    <t>Road sign</t>
  </si>
  <si>
    <t>Yield</t>
  </si>
  <si>
    <t>Slow Children at play</t>
  </si>
  <si>
    <t>road signs (1 town) (1 County)</t>
  </si>
  <si>
    <t>Stop (NYSDOT) &amp; Stop Ahead (NYSDOT)</t>
  </si>
  <si>
    <t>Stop (County)&amp; T Ahead (County)</t>
  </si>
  <si>
    <t>truck down hill</t>
  </si>
  <si>
    <t>chevrons</t>
  </si>
  <si>
    <t>slow (by Farm)</t>
  </si>
  <si>
    <t>Stop (NYSDOT)</t>
  </si>
  <si>
    <t>Truck down Hill</t>
  </si>
  <si>
    <t>School bus stop ahead</t>
  </si>
  <si>
    <t>Road is signed Well</t>
  </si>
  <si>
    <t>Road Sign (Missing)</t>
  </si>
  <si>
    <t xml:space="preserve">Road Sign (County) </t>
  </si>
  <si>
    <t>Stop (County)&amp; Stop Ahead (County)</t>
  </si>
  <si>
    <t>Road Sign (1 Town 1County)</t>
  </si>
  <si>
    <t>Muller Hill (80 to Chapman)</t>
  </si>
  <si>
    <t>35MPH</t>
  </si>
  <si>
    <t>Muller Hill ( Chapman to Bronder)</t>
  </si>
  <si>
    <t>Muller Hill (Bronder to Deruyter)</t>
  </si>
  <si>
    <t>No Outlet</t>
  </si>
  <si>
    <t>Stop Sign (NYSDOT)</t>
  </si>
  <si>
    <t>Road Sign (county)</t>
  </si>
  <si>
    <t>Seasonal Road Signs</t>
  </si>
  <si>
    <t xml:space="preserve">T </t>
  </si>
  <si>
    <t xml:space="preserve">Stop </t>
  </si>
  <si>
    <t>Yield (County) &amp; Yield Ahead (county)</t>
  </si>
  <si>
    <t>Yield (County)</t>
  </si>
  <si>
    <t>Split &amp; Town of Georgetown</t>
  </si>
  <si>
    <t>Stop Ahead (NYS DOT)</t>
  </si>
  <si>
    <t>Stop</t>
  </si>
  <si>
    <t xml:space="preserve">Seasonal road </t>
  </si>
  <si>
    <t>curve</t>
  </si>
  <si>
    <t>Road Closed?</t>
  </si>
  <si>
    <t>Road Signs</t>
  </si>
  <si>
    <t>4 Stop</t>
  </si>
  <si>
    <t>Dead End</t>
  </si>
  <si>
    <t>2 Yield</t>
  </si>
  <si>
    <t>Total Signs</t>
  </si>
  <si>
    <t>Cost Per Sign</t>
  </si>
  <si>
    <t>Total Sign Value</t>
  </si>
  <si>
    <t>Life Span (years)</t>
  </si>
  <si>
    <t xml:space="preserve">Cost per Year </t>
  </si>
  <si>
    <t>Center lane</t>
  </si>
  <si>
    <t>Date Cleaned</t>
  </si>
  <si>
    <t>Condition</t>
  </si>
  <si>
    <t>good</t>
  </si>
  <si>
    <t>Muller Hill</t>
  </si>
  <si>
    <t>None</t>
  </si>
  <si>
    <t>NA</t>
  </si>
  <si>
    <t>Good</t>
  </si>
  <si>
    <t>Poor</t>
  </si>
  <si>
    <t>Total</t>
  </si>
  <si>
    <t>To Be Cleaned</t>
  </si>
  <si>
    <t>Days</t>
  </si>
  <si>
    <t xml:space="preserve">Can Clean </t>
  </si>
  <si>
    <t>per day</t>
  </si>
  <si>
    <t>Per 10 Hours</t>
  </si>
  <si>
    <t>Needs</t>
  </si>
  <si>
    <t>poor</t>
  </si>
  <si>
    <t>Fair</t>
  </si>
  <si>
    <t>#</t>
  </si>
  <si>
    <t>Diamiter</t>
  </si>
  <si>
    <t>Length</t>
  </si>
  <si>
    <t>Material</t>
  </si>
  <si>
    <t>5'</t>
  </si>
  <si>
    <t>40'</t>
  </si>
  <si>
    <t>Steel</t>
  </si>
  <si>
    <t>24'`</t>
  </si>
  <si>
    <t>plastic</t>
  </si>
  <si>
    <t>Needs Headwall</t>
  </si>
  <si>
    <t>20"</t>
  </si>
  <si>
    <t>45'</t>
  </si>
  <si>
    <t>18"</t>
  </si>
  <si>
    <t>55'</t>
  </si>
  <si>
    <t>Concrete</t>
  </si>
  <si>
    <t>Needs Bigger Diameter Pipe</t>
  </si>
  <si>
    <t>?</t>
  </si>
  <si>
    <t>Can't find it compeletely buried</t>
  </si>
  <si>
    <t>15"</t>
  </si>
  <si>
    <t>32'</t>
  </si>
  <si>
    <t>27'</t>
  </si>
  <si>
    <t>16"</t>
  </si>
  <si>
    <t>33'</t>
  </si>
  <si>
    <t>bottom rotted</t>
  </si>
  <si>
    <t>needs longer pipe</t>
  </si>
  <si>
    <t>10"</t>
  </si>
  <si>
    <t>30'</t>
  </si>
  <si>
    <t>12"</t>
  </si>
  <si>
    <t>End caved in</t>
  </si>
  <si>
    <t>36'</t>
  </si>
  <si>
    <t>50'</t>
  </si>
  <si>
    <t>24'</t>
  </si>
  <si>
    <t>Seperated in the middle</t>
  </si>
  <si>
    <t>State Roads</t>
  </si>
  <si>
    <t>Rt.80</t>
  </si>
  <si>
    <t>Rt 26</t>
  </si>
  <si>
    <t>County Roads</t>
  </si>
  <si>
    <t>Lebanonon Road</t>
  </si>
  <si>
    <t>S. Lebaanon Road</t>
  </si>
  <si>
    <t>East Hill</t>
  </si>
  <si>
    <t>Mill Street</t>
  </si>
  <si>
    <t>Upham Rd</t>
  </si>
  <si>
    <t>Erieville Road</t>
  </si>
  <si>
    <t>Town Roads</t>
  </si>
  <si>
    <t>2 Truck Scenario</t>
  </si>
  <si>
    <t>Truck A</t>
  </si>
  <si>
    <t>Avg mph</t>
  </si>
  <si>
    <t>Hours Per Truck</t>
  </si>
  <si>
    <t>Truck B</t>
  </si>
  <si>
    <t>Total Lane Miles</t>
  </si>
  <si>
    <t>Three Truck Scenario</t>
  </si>
  <si>
    <t>Truck C</t>
  </si>
  <si>
    <t>Application Rate</t>
  </si>
  <si>
    <t>Material applied In Tons</t>
  </si>
  <si>
    <t>Total Plow Milage</t>
  </si>
  <si>
    <t>Annual Purchase</t>
  </si>
  <si>
    <t>Tons</t>
  </si>
  <si>
    <t>Hauling</t>
  </si>
  <si>
    <t>Budget</t>
  </si>
  <si>
    <t xml:space="preserve">Budget Balance Pre Season </t>
  </si>
  <si>
    <t>Treatment</t>
  </si>
  <si>
    <t>Mileage</t>
  </si>
  <si>
    <t>Salt</t>
  </si>
  <si>
    <t xml:space="preserve">Salt </t>
  </si>
  <si>
    <t xml:space="preserve">Sand </t>
  </si>
  <si>
    <t>Mixed</t>
  </si>
  <si>
    <t>Annual Usage</t>
  </si>
  <si>
    <t>Pounds</t>
  </si>
  <si>
    <t xml:space="preserve">2019-2020 plow trips  </t>
  </si>
  <si>
    <t>NYSDOT Application Rate</t>
  </si>
  <si>
    <t xml:space="preserve">250 initial </t>
  </si>
  <si>
    <t>115 Reapply</t>
  </si>
  <si>
    <t>Salt for Mixed</t>
  </si>
  <si>
    <t>Mix Ratio 3-1</t>
  </si>
  <si>
    <t>Sand for mixed</t>
  </si>
  <si>
    <t>Total mixed Material</t>
  </si>
  <si>
    <t>Sand</t>
  </si>
  <si>
    <t xml:space="preserve">Cargill </t>
  </si>
  <si>
    <t>1-800-600-7258</t>
  </si>
  <si>
    <t xml:space="preserve">Bid </t>
  </si>
  <si>
    <t>Received</t>
  </si>
  <si>
    <t>Price</t>
  </si>
  <si>
    <t>order #</t>
  </si>
  <si>
    <t>Account#</t>
  </si>
  <si>
    <t>2019-2020</t>
  </si>
  <si>
    <t>Brittnany</t>
  </si>
  <si>
    <t>1-440-716-4733</t>
  </si>
  <si>
    <t xml:space="preserve">Direct number </t>
  </si>
  <si>
    <t>Handles our account</t>
  </si>
  <si>
    <t>20-21</t>
  </si>
  <si>
    <t>Weeks</t>
  </si>
  <si>
    <t>Summer Months</t>
  </si>
  <si>
    <t>April-October</t>
  </si>
  <si>
    <t>Winter Months</t>
  </si>
  <si>
    <t>Nov-March</t>
  </si>
  <si>
    <t>Summer Weeks</t>
  </si>
  <si>
    <t>Winter Weeks</t>
  </si>
  <si>
    <t>Summer Days</t>
  </si>
  <si>
    <t>30x4 days</t>
  </si>
  <si>
    <t>10 Hours</t>
  </si>
  <si>
    <t>Winter Days</t>
  </si>
  <si>
    <t>22x5 Days</t>
  </si>
  <si>
    <t>8 Hours</t>
  </si>
  <si>
    <t>summer Labor days</t>
  </si>
  <si>
    <t>x 2 Employees</t>
  </si>
  <si>
    <t>Winter Labor Hours</t>
  </si>
  <si>
    <t>Summer labor hours</t>
  </si>
  <si>
    <t>Winter Labor hours</t>
  </si>
  <si>
    <t xml:space="preserve">OT </t>
  </si>
  <si>
    <t xml:space="preserve">Plowing </t>
  </si>
  <si>
    <t>Hours per cycle</t>
  </si>
  <si>
    <t>Plow Trips</t>
  </si>
  <si>
    <t>Labor Hours</t>
  </si>
  <si>
    <t>Ditching</t>
  </si>
  <si>
    <t>To Be ditched</t>
  </si>
  <si>
    <t xml:space="preserve">Rate of production </t>
  </si>
  <si>
    <t>.02 per 10 hours</t>
  </si>
  <si>
    <t xml:space="preserve">2 guys </t>
  </si>
  <si>
    <t xml:space="preserve">20 hours per .02 </t>
  </si>
  <si>
    <t xml:space="preserve">100 hours per mile </t>
  </si>
  <si>
    <t xml:space="preserve">Labor Hours needed </t>
  </si>
  <si>
    <t xml:space="preserve">Cost estimates </t>
  </si>
  <si>
    <t>$6,000 PER MILE</t>
  </si>
  <si>
    <t xml:space="preserve">Average production </t>
  </si>
  <si>
    <t>.5 Mile per day</t>
  </si>
  <si>
    <t>Equipment Number</t>
  </si>
  <si>
    <t>Usage</t>
  </si>
  <si>
    <t>Hours / Milage</t>
  </si>
  <si>
    <t>Year</t>
  </si>
  <si>
    <t>Make</t>
  </si>
  <si>
    <t>Model</t>
  </si>
  <si>
    <t>Vin#</t>
  </si>
  <si>
    <t>Type</t>
  </si>
  <si>
    <t>Cost New</t>
  </si>
  <si>
    <t>Replacement cost</t>
  </si>
  <si>
    <t>Current Value</t>
  </si>
  <si>
    <t>Excellent</t>
  </si>
  <si>
    <t>High</t>
  </si>
  <si>
    <t>Mack</t>
  </si>
  <si>
    <t>GR64F</t>
  </si>
  <si>
    <t>1M2GR4GCSMM018080</t>
  </si>
  <si>
    <t>plow/dump</t>
  </si>
  <si>
    <t>John Deere</t>
  </si>
  <si>
    <t>544KII</t>
  </si>
  <si>
    <t>1DW544KZPJF690415</t>
  </si>
  <si>
    <t>Loader</t>
  </si>
  <si>
    <t>fair</t>
  </si>
  <si>
    <t>International</t>
  </si>
  <si>
    <t>1HTGRSJT3CJ683337</t>
  </si>
  <si>
    <t>Steer Tires</t>
  </si>
  <si>
    <t>high</t>
  </si>
  <si>
    <t>Ford</t>
  </si>
  <si>
    <t>F550</t>
  </si>
  <si>
    <t>IFDUF5HT6GEB79102</t>
  </si>
  <si>
    <t>Small Plow/Dump</t>
  </si>
  <si>
    <t>Medium</t>
  </si>
  <si>
    <t>Unknown</t>
  </si>
  <si>
    <t>New Holland</t>
  </si>
  <si>
    <t>RG-140 B</t>
  </si>
  <si>
    <t>HBZ026034</t>
  </si>
  <si>
    <t>Grader</t>
  </si>
  <si>
    <t>1 Tire, no electrical, Wheel Seals</t>
  </si>
  <si>
    <t>Cat</t>
  </si>
  <si>
    <t>420DIT</t>
  </si>
  <si>
    <t>BLN01502</t>
  </si>
  <si>
    <t>Backhoe</t>
  </si>
  <si>
    <t>Broken Window, Pins sloppy</t>
  </si>
  <si>
    <t>low</t>
  </si>
  <si>
    <t>G4813</t>
  </si>
  <si>
    <t>1M2AX13COAMO10187</t>
  </si>
  <si>
    <t>electrical, clunking, regen, Air Leak, Maxi's</t>
  </si>
  <si>
    <t>1HTWLAZR219J118716</t>
  </si>
  <si>
    <t>6 Wheel Plow/dump</t>
  </si>
  <si>
    <t>Rusty</t>
  </si>
  <si>
    <t>TS100A</t>
  </si>
  <si>
    <t>ACP234128</t>
  </si>
  <si>
    <t>Mowing Tractor</t>
  </si>
  <si>
    <t>AC broken</t>
  </si>
  <si>
    <t>Year 1</t>
  </si>
  <si>
    <t>Equipment Value</t>
  </si>
  <si>
    <t>Purchase</t>
  </si>
  <si>
    <t>Sell</t>
  </si>
  <si>
    <t>1 Truck</t>
  </si>
  <si>
    <t xml:space="preserve">Budgeted </t>
  </si>
  <si>
    <t xml:space="preserve">Repair Budget </t>
  </si>
  <si>
    <t>1 Trailer</t>
  </si>
  <si>
    <t>Repairs</t>
  </si>
  <si>
    <t>Reserve</t>
  </si>
  <si>
    <t>Percentage of Value</t>
  </si>
  <si>
    <t>Year 2</t>
  </si>
  <si>
    <t>Excavator</t>
  </si>
  <si>
    <t>Back Hoe</t>
  </si>
  <si>
    <t>Skid Steer</t>
  </si>
  <si>
    <t>Attachments</t>
  </si>
  <si>
    <t>Year 3</t>
  </si>
  <si>
    <t>Plow Truck</t>
  </si>
  <si>
    <t>Winter</t>
  </si>
  <si>
    <t>Summer</t>
  </si>
  <si>
    <t>Currently</t>
  </si>
  <si>
    <t>Town/County Resources</t>
  </si>
  <si>
    <t>3 Plow trucks</t>
  </si>
  <si>
    <t>Clean Ditches</t>
  </si>
  <si>
    <t>Nelson</t>
  </si>
  <si>
    <t>Sweeper</t>
  </si>
  <si>
    <t>1 Pickup to check roads</t>
  </si>
  <si>
    <t>Grade Dirt roads &amp; Cut Shoulder</t>
  </si>
  <si>
    <t>Cazenovia</t>
  </si>
  <si>
    <t>Athey, Drag Box Paver</t>
  </si>
  <si>
    <t>1 loader to load trucks</t>
  </si>
  <si>
    <t xml:space="preserve">Replace Culvert Pipes </t>
  </si>
  <si>
    <t>Sherburne</t>
  </si>
  <si>
    <t>Excavator, Dozer, Dirt Roller</t>
  </si>
  <si>
    <t>Roller to compact dirt</t>
  </si>
  <si>
    <t>Rent/Borrow</t>
  </si>
  <si>
    <t>Sullivan</t>
  </si>
  <si>
    <t>Tractor Trailer, Excavator, Dirt Roller</t>
  </si>
  <si>
    <t xml:space="preserve">Mow Roadside </t>
  </si>
  <si>
    <t xml:space="preserve">Lebanon </t>
  </si>
  <si>
    <t>Rake</t>
  </si>
  <si>
    <t>Manage Brush and trees</t>
  </si>
  <si>
    <t>Deruyter</t>
  </si>
  <si>
    <t>Badger</t>
  </si>
  <si>
    <t>Sweep Roads</t>
  </si>
  <si>
    <t xml:space="preserve">Madison County </t>
  </si>
  <si>
    <t>Shoulder Machine</t>
  </si>
  <si>
    <t>Sold</t>
  </si>
  <si>
    <t>Low</t>
  </si>
  <si>
    <t>F350</t>
  </si>
  <si>
    <t>Pickup</t>
  </si>
  <si>
    <t>Surplus</t>
  </si>
  <si>
    <t>Mix Ratio 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</si>
</sst>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[$-409]mmm\-yy;@"/>
    <numFmt numFmtId="166" formatCode="&quot;$&quot;#,##0.0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2" borderId="0" xfId="0" applyFill="1"/>
    <xf numFmtId="6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3" borderId="0" xfId="0" applyFill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3" fontId="1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166" fontId="0" fillId="0" borderId="0" xfId="0" applyNumberFormat="1"/>
    <xf numFmtId="166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" fontId="7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7" fontId="0" fillId="2" borderId="0" xfId="0" applyNumberFormat="1" applyFill="1"/>
    <xf numFmtId="165" fontId="0" fillId="2" borderId="0" xfId="0" applyNumberFormat="1" applyFill="1"/>
    <xf numFmtId="0" fontId="0" fillId="0" borderId="0" xfId="0" applyFill="1"/>
    <xf numFmtId="0" fontId="0" fillId="4" borderId="0" xfId="0" applyFill="1"/>
    <xf numFmtId="164" fontId="0" fillId="4" borderId="0" xfId="0" applyNumberFormat="1" applyFill="1"/>
    <xf numFmtId="3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3" fontId="0" fillId="5" borderId="0" xfId="0" applyNumberFormat="1" applyFill="1"/>
    <xf numFmtId="10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2" borderId="0" xfId="0" applyNumberFormat="1" applyFill="1"/>
    <xf numFmtId="2" fontId="1" fillId="0" borderId="0" xfId="0" applyNumberFormat="1" applyFont="1" applyAlignment="1">
      <alignment wrapText="1"/>
    </xf>
    <xf numFmtId="0" fontId="0" fillId="0" borderId="0" xfId="0" applyBorder="1"/>
    <xf numFmtId="0" fontId="5" fillId="0" borderId="0" xfId="0" applyFont="1" applyBorder="1"/>
    <xf numFmtId="6" fontId="0" fillId="0" borderId="0" xfId="0" applyNumberFormat="1" applyBorder="1"/>
    <xf numFmtId="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0" fillId="0" borderId="5" xfId="0" applyBorder="1"/>
    <xf numFmtId="0" fontId="0" fillId="0" borderId="4" xfId="0" applyBorder="1"/>
    <xf numFmtId="6" fontId="0" fillId="0" borderId="5" xfId="0" applyNumberFormat="1" applyBorder="1"/>
    <xf numFmtId="0" fontId="0" fillId="0" borderId="6" xfId="0" applyBorder="1"/>
    <xf numFmtId="6" fontId="0" fillId="0" borderId="7" xfId="0" applyNumberFormat="1" applyBorder="1"/>
    <xf numFmtId="3" fontId="0" fillId="0" borderId="7" xfId="0" applyNumberFormat="1" applyBorder="1"/>
    <xf numFmtId="0" fontId="0" fillId="0" borderId="7" xfId="0" applyBorder="1"/>
    <xf numFmtId="6" fontId="0" fillId="0" borderId="8" xfId="0" applyNumberFormat="1" applyBorder="1"/>
    <xf numFmtId="6" fontId="0" fillId="0" borderId="2" xfId="0" applyNumberFormat="1" applyBorder="1"/>
    <xf numFmtId="6" fontId="0" fillId="0" borderId="3" xfId="0" applyNumberFormat="1" applyBorder="1"/>
    <xf numFmtId="0" fontId="8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9" fillId="0" borderId="0" xfId="0" applyFont="1"/>
    <xf numFmtId="0" fontId="10" fillId="0" borderId="0" xfId="0" applyFont="1"/>
    <xf numFmtId="0" fontId="0" fillId="6" borderId="0" xfId="0" applyFill="1"/>
    <xf numFmtId="0" fontId="1" fillId="6" borderId="0" xfId="0" applyFont="1" applyFill="1" applyAlignment="1">
      <alignment wrapText="1"/>
    </xf>
    <xf numFmtId="0" fontId="11" fillId="2" borderId="0" xfId="0" applyFont="1" applyFill="1"/>
    <xf numFmtId="0" fontId="2" fillId="0" borderId="9" xfId="0" applyFont="1" applyBorder="1"/>
    <xf numFmtId="0" fontId="0" fillId="0" borderId="9" xfId="0" applyBorder="1"/>
    <xf numFmtId="0" fontId="0" fillId="0" borderId="10" xfId="0" applyFill="1" applyBorder="1"/>
    <xf numFmtId="2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AA2B-8B0E-459D-B0CB-E3CC38B1A3F3}">
  <sheetPr>
    <pageSetUpPr fitToPage="1"/>
  </sheetPr>
  <dimension ref="A1:I51"/>
  <sheetViews>
    <sheetView tabSelected="1" topLeftCell="A31" zoomScaleNormal="100" workbookViewId="0">
      <selection activeCell="F50" sqref="F50"/>
    </sheetView>
  </sheetViews>
  <sheetFormatPr defaultRowHeight="14.25"/>
  <cols>
    <col min="1" max="1" width="35.42578125" bestFit="1" customWidth="1"/>
    <col min="3" max="3" width="10.85546875" style="9" customWidth="1"/>
    <col min="4" max="4" width="8.140625" style="9" customWidth="1"/>
    <col min="5" max="6" width="10.140625" customWidth="1"/>
    <col min="7" max="7" width="11.28515625" bestFit="1" customWidth="1"/>
    <col min="9" max="9" width="14.5703125" customWidth="1"/>
    <col min="10" max="13" width="33.42578125" customWidth="1"/>
  </cols>
  <sheetData>
    <row r="1" spans="1:9" s="3" customFormat="1" ht="37.15" customHeight="1">
      <c r="A1" s="3" t="s">
        <v>0</v>
      </c>
      <c r="C1" s="10" t="s">
        <v>1</v>
      </c>
      <c r="D1" s="10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>
      <c r="A2" t="s">
        <v>8</v>
      </c>
      <c r="B2">
        <v>0.14000000000000001</v>
      </c>
      <c r="C2" s="9" t="s">
        <v>9</v>
      </c>
      <c r="D2" s="9" t="s">
        <v>10</v>
      </c>
      <c r="E2" t="s">
        <v>11</v>
      </c>
      <c r="F2">
        <v>2</v>
      </c>
      <c r="G2">
        <v>18</v>
      </c>
      <c r="H2" t="s">
        <v>12</v>
      </c>
      <c r="I2" t="s">
        <v>13</v>
      </c>
    </row>
    <row r="3" spans="1:9">
      <c r="A3" t="s">
        <v>14</v>
      </c>
      <c r="B3">
        <v>0.15</v>
      </c>
      <c r="C3" s="9" t="s">
        <v>9</v>
      </c>
      <c r="D3" s="9" t="s">
        <v>10</v>
      </c>
      <c r="E3" t="s">
        <v>11</v>
      </c>
      <c r="F3">
        <v>2</v>
      </c>
      <c r="G3">
        <v>18</v>
      </c>
      <c r="H3" t="s">
        <v>12</v>
      </c>
    </row>
    <row r="4" spans="1:9">
      <c r="A4" t="s">
        <v>15</v>
      </c>
      <c r="B4">
        <v>0.27</v>
      </c>
      <c r="C4" s="9" t="s">
        <v>16</v>
      </c>
      <c r="D4" s="9" t="s">
        <v>10</v>
      </c>
      <c r="E4" t="s">
        <v>3</v>
      </c>
      <c r="F4">
        <v>2</v>
      </c>
      <c r="G4">
        <v>20</v>
      </c>
      <c r="H4" t="s">
        <v>12</v>
      </c>
      <c r="I4" t="s">
        <v>17</v>
      </c>
    </row>
    <row r="5" spans="1:9">
      <c r="A5" t="s">
        <v>18</v>
      </c>
      <c r="B5">
        <v>0.4</v>
      </c>
      <c r="C5" s="9" t="s">
        <v>16</v>
      </c>
      <c r="D5" s="9" t="s">
        <v>10</v>
      </c>
      <c r="E5" t="s">
        <v>3</v>
      </c>
      <c r="F5">
        <v>2</v>
      </c>
      <c r="G5">
        <v>18</v>
      </c>
      <c r="H5" t="s">
        <v>12</v>
      </c>
      <c r="I5" t="s">
        <v>19</v>
      </c>
    </row>
    <row r="6" spans="1:9">
      <c r="A6" t="s">
        <v>18</v>
      </c>
      <c r="B6">
        <v>2.0499999999999998</v>
      </c>
      <c r="C6" s="9" t="s">
        <v>9</v>
      </c>
      <c r="D6" s="9" t="s">
        <v>20</v>
      </c>
      <c r="E6" t="s">
        <v>3</v>
      </c>
      <c r="F6">
        <v>2</v>
      </c>
      <c r="G6">
        <v>18</v>
      </c>
      <c r="H6" t="s">
        <v>21</v>
      </c>
      <c r="I6" t="s">
        <v>19</v>
      </c>
    </row>
    <row r="7" spans="1:9">
      <c r="A7" s="6" t="s">
        <v>22</v>
      </c>
      <c r="B7">
        <v>1.84</v>
      </c>
      <c r="C7" s="9" t="s">
        <v>9</v>
      </c>
      <c r="D7" s="9" t="s">
        <v>23</v>
      </c>
      <c r="E7" t="s">
        <v>3</v>
      </c>
      <c r="F7">
        <v>2</v>
      </c>
      <c r="G7">
        <v>18</v>
      </c>
      <c r="H7" t="s">
        <v>12</v>
      </c>
      <c r="I7" t="s">
        <v>24</v>
      </c>
    </row>
    <row r="8" spans="1:9">
      <c r="A8" t="s">
        <v>25</v>
      </c>
      <c r="B8">
        <v>1.26</v>
      </c>
      <c r="C8" s="9" t="s">
        <v>9</v>
      </c>
      <c r="D8" s="9" t="s">
        <v>20</v>
      </c>
      <c r="E8" t="s">
        <v>3</v>
      </c>
      <c r="F8">
        <v>2</v>
      </c>
      <c r="G8">
        <v>20</v>
      </c>
      <c r="H8" t="s">
        <v>12</v>
      </c>
      <c r="I8" t="s">
        <v>26</v>
      </c>
    </row>
    <row r="9" spans="1:9">
      <c r="A9" t="s">
        <v>27</v>
      </c>
      <c r="B9">
        <v>0.68</v>
      </c>
      <c r="C9" s="9" t="s">
        <v>16</v>
      </c>
      <c r="D9" s="9" t="s">
        <v>10</v>
      </c>
      <c r="E9" t="s">
        <v>3</v>
      </c>
      <c r="F9">
        <v>2</v>
      </c>
      <c r="G9">
        <v>19</v>
      </c>
      <c r="H9" t="s">
        <v>12</v>
      </c>
    </row>
    <row r="10" spans="1:9">
      <c r="A10" t="s">
        <v>27</v>
      </c>
      <c r="B10">
        <v>0.13</v>
      </c>
      <c r="C10" s="9" t="s">
        <v>9</v>
      </c>
      <c r="D10" s="9" t="s">
        <v>10</v>
      </c>
      <c r="E10" t="s">
        <v>11</v>
      </c>
      <c r="F10">
        <v>2</v>
      </c>
      <c r="G10">
        <v>18</v>
      </c>
      <c r="H10" t="s">
        <v>21</v>
      </c>
    </row>
    <row r="11" spans="1:9">
      <c r="A11" t="s">
        <v>28</v>
      </c>
      <c r="B11">
        <v>2.5299999999999998</v>
      </c>
      <c r="C11" s="9" t="s">
        <v>16</v>
      </c>
      <c r="D11" s="9" t="s">
        <v>23</v>
      </c>
      <c r="E11" t="s">
        <v>11</v>
      </c>
      <c r="F11">
        <v>2</v>
      </c>
      <c r="G11">
        <v>18</v>
      </c>
      <c r="H11" t="s">
        <v>21</v>
      </c>
    </row>
    <row r="12" spans="1:9">
      <c r="A12" s="6" t="s">
        <v>28</v>
      </c>
      <c r="B12">
        <v>0.62</v>
      </c>
      <c r="C12" s="9" t="s">
        <v>29</v>
      </c>
      <c r="D12" s="9" t="s">
        <v>23</v>
      </c>
      <c r="E12" t="s">
        <v>3</v>
      </c>
      <c r="F12">
        <v>2</v>
      </c>
      <c r="G12">
        <v>18</v>
      </c>
      <c r="H12" t="s">
        <v>12</v>
      </c>
    </row>
    <row r="13" spans="1:9">
      <c r="A13" s="6" t="s">
        <v>28</v>
      </c>
      <c r="B13">
        <v>0.68</v>
      </c>
      <c r="C13" s="9" t="s">
        <v>9</v>
      </c>
      <c r="D13" s="9" t="s">
        <v>23</v>
      </c>
      <c r="E13" t="s">
        <v>3</v>
      </c>
      <c r="F13">
        <v>2</v>
      </c>
      <c r="G13">
        <v>20</v>
      </c>
      <c r="H13" t="s">
        <v>12</v>
      </c>
    </row>
    <row r="14" spans="1:9">
      <c r="A14" t="s">
        <v>30</v>
      </c>
      <c r="B14">
        <v>1</v>
      </c>
      <c r="C14" s="9" t="s">
        <v>16</v>
      </c>
      <c r="D14" s="9" t="s">
        <v>23</v>
      </c>
      <c r="E14" t="s">
        <v>3</v>
      </c>
      <c r="F14">
        <v>2</v>
      </c>
      <c r="G14">
        <v>20</v>
      </c>
      <c r="H14" t="s">
        <v>12</v>
      </c>
    </row>
    <row r="15" spans="1:9">
      <c r="A15" s="6" t="s">
        <v>30</v>
      </c>
      <c r="B15">
        <v>1.3</v>
      </c>
      <c r="C15" s="9" t="s">
        <v>31</v>
      </c>
      <c r="D15" s="9" t="s">
        <v>23</v>
      </c>
      <c r="E15" t="s">
        <v>3</v>
      </c>
      <c r="F15">
        <v>2</v>
      </c>
      <c r="G15">
        <v>20</v>
      </c>
      <c r="H15" t="s">
        <v>12</v>
      </c>
    </row>
    <row r="16" spans="1:9">
      <c r="A16" t="s">
        <v>32</v>
      </c>
      <c r="B16">
        <v>0.17</v>
      </c>
      <c r="C16" s="9" t="s">
        <v>9</v>
      </c>
      <c r="D16" s="9" t="s">
        <v>10</v>
      </c>
      <c r="E16" t="s">
        <v>3</v>
      </c>
      <c r="F16">
        <v>2</v>
      </c>
      <c r="G16">
        <v>18</v>
      </c>
      <c r="H16" t="s">
        <v>12</v>
      </c>
    </row>
    <row r="17" spans="1:9">
      <c r="A17" t="s">
        <v>33</v>
      </c>
      <c r="B17">
        <v>0.88</v>
      </c>
      <c r="C17" s="9" t="s">
        <v>9</v>
      </c>
      <c r="D17" s="9" t="s">
        <v>10</v>
      </c>
      <c r="E17" t="s">
        <v>3</v>
      </c>
      <c r="F17">
        <v>2</v>
      </c>
      <c r="G17">
        <v>20</v>
      </c>
      <c r="H17" t="s">
        <v>12</v>
      </c>
      <c r="I17" t="s">
        <v>34</v>
      </c>
    </row>
    <row r="18" spans="1:9">
      <c r="A18" t="s">
        <v>35</v>
      </c>
      <c r="B18">
        <v>0.96</v>
      </c>
      <c r="C18" s="9" t="s">
        <v>31</v>
      </c>
      <c r="D18" s="9" t="s">
        <v>10</v>
      </c>
      <c r="E18" t="s">
        <v>11</v>
      </c>
      <c r="F18" s="11">
        <v>1</v>
      </c>
      <c r="G18">
        <v>13</v>
      </c>
      <c r="H18" t="s">
        <v>21</v>
      </c>
      <c r="I18" t="s">
        <v>36</v>
      </c>
    </row>
    <row r="19" spans="1:9">
      <c r="A19" t="s">
        <v>37</v>
      </c>
      <c r="B19">
        <v>0.3</v>
      </c>
      <c r="C19" s="9" t="s">
        <v>29</v>
      </c>
      <c r="D19" s="9" t="s">
        <v>38</v>
      </c>
      <c r="E19" t="s">
        <v>3</v>
      </c>
      <c r="F19">
        <v>2</v>
      </c>
      <c r="G19">
        <v>20</v>
      </c>
      <c r="H19" t="s">
        <v>12</v>
      </c>
    </row>
    <row r="20" spans="1:9">
      <c r="A20" t="s">
        <v>37</v>
      </c>
      <c r="B20">
        <v>0.85</v>
      </c>
      <c r="C20" s="9" t="s">
        <v>29</v>
      </c>
      <c r="D20" s="9" t="s">
        <v>38</v>
      </c>
      <c r="E20" t="s">
        <v>11</v>
      </c>
      <c r="F20">
        <v>2</v>
      </c>
      <c r="G20">
        <v>20</v>
      </c>
      <c r="H20" t="s">
        <v>39</v>
      </c>
      <c r="I20" t="s">
        <v>40</v>
      </c>
    </row>
    <row r="21" spans="1:9">
      <c r="A21" t="s">
        <v>37</v>
      </c>
      <c r="B21">
        <v>0.3</v>
      </c>
      <c r="C21" s="9" t="s">
        <v>29</v>
      </c>
      <c r="D21" s="9" t="s">
        <v>38</v>
      </c>
      <c r="E21" t="s">
        <v>3</v>
      </c>
      <c r="F21">
        <v>2</v>
      </c>
      <c r="G21">
        <v>20</v>
      </c>
      <c r="H21" t="s">
        <v>12</v>
      </c>
    </row>
    <row r="22" spans="1:9">
      <c r="A22" s="6" t="s">
        <v>41</v>
      </c>
      <c r="B22">
        <v>2.71</v>
      </c>
      <c r="C22" s="9" t="s">
        <v>16</v>
      </c>
      <c r="D22" s="9" t="s">
        <v>23</v>
      </c>
      <c r="E22" t="s">
        <v>3</v>
      </c>
      <c r="F22">
        <v>2</v>
      </c>
      <c r="G22">
        <v>20</v>
      </c>
      <c r="H22" t="s">
        <v>12</v>
      </c>
    </row>
    <row r="23" spans="1:9">
      <c r="A23" t="s">
        <v>42</v>
      </c>
      <c r="B23">
        <v>2.37</v>
      </c>
      <c r="C23" s="9" t="s">
        <v>16</v>
      </c>
      <c r="D23" s="9" t="s">
        <v>23</v>
      </c>
      <c r="E23" t="s">
        <v>11</v>
      </c>
      <c r="F23">
        <v>2</v>
      </c>
      <c r="G23">
        <v>18</v>
      </c>
      <c r="H23" t="s">
        <v>21</v>
      </c>
    </row>
    <row r="24" spans="1:9">
      <c r="A24" s="6" t="s">
        <v>43</v>
      </c>
      <c r="B24">
        <v>0.6</v>
      </c>
      <c r="C24" s="9" t="s">
        <v>9</v>
      </c>
      <c r="D24" s="9" t="s">
        <v>23</v>
      </c>
      <c r="E24" t="s">
        <v>3</v>
      </c>
      <c r="F24">
        <v>2</v>
      </c>
      <c r="G24">
        <v>18</v>
      </c>
      <c r="H24" t="s">
        <v>21</v>
      </c>
    </row>
    <row r="25" spans="1:9">
      <c r="A25" s="6" t="s">
        <v>44</v>
      </c>
      <c r="B25">
        <v>0.8</v>
      </c>
      <c r="C25" s="9" t="s">
        <v>9</v>
      </c>
      <c r="D25" s="9" t="s">
        <v>23</v>
      </c>
      <c r="E25" t="s">
        <v>3</v>
      </c>
      <c r="F25">
        <v>2</v>
      </c>
      <c r="G25">
        <v>18</v>
      </c>
      <c r="H25" t="s">
        <v>39</v>
      </c>
    </row>
    <row r="26" spans="1:9">
      <c r="A26" t="s">
        <v>45</v>
      </c>
      <c r="B26">
        <v>0.23</v>
      </c>
      <c r="C26" s="9" t="s">
        <v>9</v>
      </c>
      <c r="D26" s="9" t="s">
        <v>10</v>
      </c>
      <c r="E26" t="s">
        <v>3</v>
      </c>
      <c r="F26">
        <v>2</v>
      </c>
      <c r="G26">
        <v>18</v>
      </c>
      <c r="H26" t="s">
        <v>12</v>
      </c>
      <c r="I26" t="s">
        <v>46</v>
      </c>
    </row>
    <row r="27" spans="1:9">
      <c r="A27" t="s">
        <v>47</v>
      </c>
      <c r="B27">
        <v>0.6</v>
      </c>
      <c r="C27" s="9" t="s">
        <v>9</v>
      </c>
      <c r="D27" s="9" t="s">
        <v>20</v>
      </c>
      <c r="E27" t="s">
        <v>3</v>
      </c>
      <c r="F27">
        <v>2</v>
      </c>
      <c r="G27">
        <v>20</v>
      </c>
      <c r="H27" t="s">
        <v>12</v>
      </c>
      <c r="I27" t="s">
        <v>48</v>
      </c>
    </row>
    <row r="28" spans="1:9">
      <c r="A28" t="s">
        <v>47</v>
      </c>
      <c r="B28">
        <v>2.0499999999999998</v>
      </c>
      <c r="C28" s="9" t="s">
        <v>9</v>
      </c>
      <c r="D28" s="9" t="s">
        <v>10</v>
      </c>
      <c r="E28" t="s">
        <v>11</v>
      </c>
      <c r="F28">
        <v>2</v>
      </c>
      <c r="G28">
        <v>16</v>
      </c>
      <c r="H28" t="s">
        <v>21</v>
      </c>
    </row>
    <row r="29" spans="1:9">
      <c r="A29" t="s">
        <v>49</v>
      </c>
      <c r="B29">
        <v>0.04</v>
      </c>
      <c r="C29" s="9" t="s">
        <v>9</v>
      </c>
      <c r="D29" s="9" t="s">
        <v>10</v>
      </c>
      <c r="E29" t="s">
        <v>3</v>
      </c>
      <c r="F29" s="11">
        <v>1</v>
      </c>
      <c r="G29">
        <v>14</v>
      </c>
      <c r="H29" t="s">
        <v>12</v>
      </c>
      <c r="I29" t="s">
        <v>50</v>
      </c>
    </row>
    <row r="30" spans="1:9">
      <c r="A30" s="6" t="s">
        <v>51</v>
      </c>
      <c r="B30">
        <v>0.26</v>
      </c>
      <c r="C30" s="9" t="s">
        <v>16</v>
      </c>
      <c r="D30" s="9" t="s">
        <v>23</v>
      </c>
      <c r="E30" t="s">
        <v>3</v>
      </c>
      <c r="F30">
        <v>2</v>
      </c>
      <c r="G30">
        <v>18</v>
      </c>
      <c r="H30" t="s">
        <v>21</v>
      </c>
      <c r="I30" t="s">
        <v>52</v>
      </c>
    </row>
    <row r="31" spans="1:9">
      <c r="A31" t="s">
        <v>53</v>
      </c>
      <c r="B31">
        <v>0.2</v>
      </c>
      <c r="C31" s="9" t="s">
        <v>31</v>
      </c>
      <c r="D31" s="9" t="s">
        <v>10</v>
      </c>
      <c r="E31" t="s">
        <v>3</v>
      </c>
      <c r="F31">
        <v>2</v>
      </c>
      <c r="G31">
        <v>18</v>
      </c>
      <c r="H31" t="s">
        <v>12</v>
      </c>
      <c r="I31" t="s">
        <v>54</v>
      </c>
    </row>
    <row r="32" spans="1:9">
      <c r="A32" t="s">
        <v>55</v>
      </c>
      <c r="B32">
        <v>1.07</v>
      </c>
      <c r="C32" s="9" t="s">
        <v>9</v>
      </c>
      <c r="D32" s="9" t="s">
        <v>10</v>
      </c>
      <c r="E32" t="s">
        <v>11</v>
      </c>
      <c r="F32">
        <v>2</v>
      </c>
      <c r="G32">
        <v>16</v>
      </c>
      <c r="H32" t="s">
        <v>21</v>
      </c>
    </row>
    <row r="33" spans="1:9">
      <c r="A33" t="s">
        <v>56</v>
      </c>
      <c r="B33">
        <v>1.38</v>
      </c>
      <c r="C33" s="9" t="s">
        <v>9</v>
      </c>
      <c r="D33" s="9" t="s">
        <v>10</v>
      </c>
      <c r="E33" t="s">
        <v>11</v>
      </c>
      <c r="F33">
        <v>2</v>
      </c>
      <c r="G33">
        <v>16</v>
      </c>
      <c r="H33" t="s">
        <v>21</v>
      </c>
    </row>
    <row r="34" spans="1:9">
      <c r="A34" t="s">
        <v>57</v>
      </c>
      <c r="B34">
        <v>1.19</v>
      </c>
      <c r="C34" s="9" t="s">
        <v>9</v>
      </c>
      <c r="D34" s="9" t="s">
        <v>10</v>
      </c>
      <c r="E34" t="s">
        <v>11</v>
      </c>
      <c r="F34">
        <v>2</v>
      </c>
      <c r="G34">
        <v>16</v>
      </c>
      <c r="H34" t="s">
        <v>21</v>
      </c>
    </row>
    <row r="35" spans="1:9">
      <c r="A35" t="s">
        <v>58</v>
      </c>
      <c r="B35">
        <v>0.93</v>
      </c>
      <c r="C35" s="9" t="s">
        <v>16</v>
      </c>
      <c r="D35" s="9" t="s">
        <v>20</v>
      </c>
      <c r="E35" t="s">
        <v>3</v>
      </c>
      <c r="F35">
        <v>2</v>
      </c>
      <c r="G35">
        <v>18</v>
      </c>
      <c r="H35" t="s">
        <v>12</v>
      </c>
    </row>
    <row r="36" spans="1:9">
      <c r="A36" t="s">
        <v>59</v>
      </c>
      <c r="B36">
        <v>0.03</v>
      </c>
      <c r="C36" s="9" t="s">
        <v>16</v>
      </c>
      <c r="D36" s="9" t="s">
        <v>20</v>
      </c>
      <c r="E36" t="s">
        <v>3</v>
      </c>
      <c r="F36">
        <v>2</v>
      </c>
      <c r="G36">
        <v>18</v>
      </c>
      <c r="H36" t="s">
        <v>12</v>
      </c>
    </row>
    <row r="37" spans="1:9">
      <c r="A37" t="s">
        <v>60</v>
      </c>
      <c r="B37">
        <v>1.31</v>
      </c>
      <c r="C37" s="9" t="s">
        <v>16</v>
      </c>
      <c r="D37" s="9" t="s">
        <v>10</v>
      </c>
      <c r="E37" t="s">
        <v>3</v>
      </c>
      <c r="F37">
        <v>2</v>
      </c>
      <c r="G37">
        <v>18</v>
      </c>
      <c r="H37" t="s">
        <v>12</v>
      </c>
    </row>
    <row r="38" spans="1:9">
      <c r="A38" t="s">
        <v>60</v>
      </c>
      <c r="B38">
        <v>7.0000000000000007E-2</v>
      </c>
      <c r="C38" s="9" t="s">
        <v>16</v>
      </c>
      <c r="D38" s="9" t="s">
        <v>10</v>
      </c>
      <c r="E38" t="s">
        <v>3</v>
      </c>
      <c r="F38">
        <v>2</v>
      </c>
      <c r="G38">
        <v>22</v>
      </c>
      <c r="H38" t="s">
        <v>12</v>
      </c>
    </row>
    <row r="39" spans="1:9">
      <c r="A39" t="s">
        <v>61</v>
      </c>
      <c r="B39">
        <v>0.33</v>
      </c>
      <c r="C39" s="9" t="s">
        <v>16</v>
      </c>
      <c r="D39" s="9" t="s">
        <v>10</v>
      </c>
      <c r="E39" t="s">
        <v>11</v>
      </c>
      <c r="F39" s="11">
        <v>1</v>
      </c>
      <c r="G39">
        <v>12</v>
      </c>
      <c r="H39" t="s">
        <v>21</v>
      </c>
    </row>
    <row r="40" spans="1:9">
      <c r="A40" t="s">
        <v>62</v>
      </c>
      <c r="B40">
        <v>0.26</v>
      </c>
      <c r="C40" s="9" t="s">
        <v>16</v>
      </c>
      <c r="D40" s="9" t="s">
        <v>10</v>
      </c>
      <c r="E40" t="s">
        <v>3</v>
      </c>
      <c r="F40">
        <v>2</v>
      </c>
      <c r="G40">
        <v>20</v>
      </c>
      <c r="H40" s="11" t="s">
        <v>12</v>
      </c>
    </row>
    <row r="41" spans="1:9">
      <c r="A41" t="s">
        <v>63</v>
      </c>
      <c r="B41">
        <v>0.67</v>
      </c>
      <c r="C41" s="9" t="s">
        <v>16</v>
      </c>
      <c r="D41" s="9" t="s">
        <v>10</v>
      </c>
      <c r="E41" t="s">
        <v>11</v>
      </c>
      <c r="F41">
        <v>2</v>
      </c>
      <c r="G41">
        <v>20</v>
      </c>
      <c r="H41" t="s">
        <v>21</v>
      </c>
    </row>
    <row r="43" spans="1:9">
      <c r="A43" t="s">
        <v>64</v>
      </c>
      <c r="B43">
        <f>SUM(B2:B42)</f>
        <v>33.610000000000007</v>
      </c>
      <c r="D43" s="9" t="s">
        <v>3</v>
      </c>
      <c r="E43">
        <f>SUM(B2,B4:B9,B12:B17,B19,B22,B24:B27,B29:B31,B35:B38,B40)</f>
        <v>19.630000000000003</v>
      </c>
    </row>
    <row r="44" spans="1:9">
      <c r="A44" t="s">
        <v>65</v>
      </c>
      <c r="B44">
        <f>SUM(B43*2)</f>
        <v>67.220000000000013</v>
      </c>
      <c r="D44" s="9" t="s">
        <v>11</v>
      </c>
      <c r="E44">
        <f>SUM(B43-E43)</f>
        <v>13.980000000000004</v>
      </c>
    </row>
    <row r="46" spans="1:9">
      <c r="E46" t="s">
        <v>66</v>
      </c>
      <c r="F46" t="s">
        <v>67</v>
      </c>
      <c r="I46" t="s">
        <v>68</v>
      </c>
    </row>
    <row r="47" spans="1:9">
      <c r="D47" s="9" t="s">
        <v>69</v>
      </c>
      <c r="E47" s="7">
        <v>13000</v>
      </c>
      <c r="F47">
        <v>6</v>
      </c>
      <c r="G47" s="8">
        <f>SUM(E43/F47*E47)</f>
        <v>42531.666666666672</v>
      </c>
      <c r="I47" s="13">
        <f>SUM(E43)/F47</f>
        <v>3.2716666666666669</v>
      </c>
    </row>
    <row r="48" spans="1:9">
      <c r="D48" s="9" t="s">
        <v>70</v>
      </c>
      <c r="E48" s="7">
        <v>100000</v>
      </c>
      <c r="F48">
        <v>0</v>
      </c>
      <c r="G48" s="8"/>
    </row>
    <row r="49" spans="1:9">
      <c r="D49" s="9" t="s">
        <v>71</v>
      </c>
      <c r="E49" s="7">
        <v>50000</v>
      </c>
      <c r="F49">
        <v>18</v>
      </c>
      <c r="G49" s="8">
        <f>SUM(E43/F49*E49)</f>
        <v>54527.777777777788</v>
      </c>
      <c r="I49" s="13">
        <f>SUM(E43)/F49</f>
        <v>1.0905555555555557</v>
      </c>
    </row>
    <row r="51" spans="1:9">
      <c r="A51" s="6" t="s">
        <v>72</v>
      </c>
      <c r="B51">
        <f>SUM(B7,B12,B13,B15,B24,B25,)</f>
        <v>5.84</v>
      </c>
      <c r="E51" t="s">
        <v>73</v>
      </c>
      <c r="G51" s="8">
        <f>SUM(G47:G49)</f>
        <v>97059.444444444467</v>
      </c>
    </row>
  </sheetData>
  <pageMargins left="0.7" right="0.7" top="0.75" bottom="0.75" header="0.3" footer="0.3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D2FE-47E8-4965-A158-156D5A8A7FD0}">
  <dimension ref="A1:J31"/>
  <sheetViews>
    <sheetView topLeftCell="A10" workbookViewId="0">
      <selection activeCell="B28" sqref="B28"/>
    </sheetView>
  </sheetViews>
  <sheetFormatPr defaultRowHeight="14.25"/>
  <cols>
    <col min="1" max="1" width="17" customWidth="1"/>
    <col min="2" max="2" width="16.7109375" bestFit="1" customWidth="1"/>
    <col min="3" max="3" width="10.140625" bestFit="1" customWidth="1"/>
  </cols>
  <sheetData>
    <row r="1" spans="1:8">
      <c r="A1">
        <v>52</v>
      </c>
      <c r="B1" t="s">
        <v>245</v>
      </c>
    </row>
    <row r="3" spans="1:8">
      <c r="A3">
        <v>7</v>
      </c>
      <c r="B3" t="s">
        <v>246</v>
      </c>
      <c r="D3" t="s">
        <v>247</v>
      </c>
    </row>
    <row r="4" spans="1:8">
      <c r="A4">
        <v>5</v>
      </c>
      <c r="B4" t="s">
        <v>248</v>
      </c>
      <c r="D4" t="s">
        <v>249</v>
      </c>
    </row>
    <row r="6" spans="1:8">
      <c r="A6">
        <v>30</v>
      </c>
      <c r="B6" t="s">
        <v>250</v>
      </c>
    </row>
    <row r="7" spans="1:8">
      <c r="A7">
        <v>22</v>
      </c>
      <c r="B7" t="s">
        <v>251</v>
      </c>
    </row>
    <row r="9" spans="1:8">
      <c r="A9">
        <v>120</v>
      </c>
      <c r="B9" t="s">
        <v>252</v>
      </c>
      <c r="D9" t="s">
        <v>253</v>
      </c>
      <c r="E9" t="s">
        <v>254</v>
      </c>
    </row>
    <row r="10" spans="1:8">
      <c r="A10">
        <v>110</v>
      </c>
      <c r="B10" t="s">
        <v>255</v>
      </c>
      <c r="D10" t="s">
        <v>256</v>
      </c>
      <c r="E10" t="s">
        <v>257</v>
      </c>
    </row>
    <row r="12" spans="1:8">
      <c r="A12" s="20">
        <v>1200</v>
      </c>
      <c r="B12" t="s">
        <v>258</v>
      </c>
      <c r="D12" t="s">
        <v>259</v>
      </c>
    </row>
    <row r="13" spans="1:8">
      <c r="A13">
        <v>880</v>
      </c>
      <c r="B13" t="s">
        <v>260</v>
      </c>
      <c r="D13" t="s">
        <v>259</v>
      </c>
    </row>
    <row r="15" spans="1:8">
      <c r="A15" s="20">
        <v>2400</v>
      </c>
      <c r="B15" t="s">
        <v>261</v>
      </c>
    </row>
    <row r="16" spans="1:8">
      <c r="A16" s="20">
        <v>1760</v>
      </c>
      <c r="B16" t="s">
        <v>262</v>
      </c>
      <c r="H16" t="s">
        <v>263</v>
      </c>
    </row>
    <row r="17" spans="1:10">
      <c r="H17">
        <v>2018</v>
      </c>
      <c r="I17">
        <v>2019</v>
      </c>
      <c r="J17">
        <v>2020</v>
      </c>
    </row>
    <row r="18" spans="1:10">
      <c r="H18">
        <v>601.5</v>
      </c>
      <c r="I18">
        <v>696</v>
      </c>
      <c r="J18">
        <v>482</v>
      </c>
    </row>
    <row r="22" spans="1:10">
      <c r="A22" t="s">
        <v>264</v>
      </c>
    </row>
    <row r="23" spans="1:10">
      <c r="A23" t="s">
        <v>265</v>
      </c>
      <c r="B23" t="s">
        <v>266</v>
      </c>
      <c r="C23" t="s">
        <v>267</v>
      </c>
    </row>
    <row r="24" spans="1:10">
      <c r="A24">
        <v>7</v>
      </c>
      <c r="B24">
        <v>110</v>
      </c>
      <c r="C24">
        <f>SUM(A24*B24)</f>
        <v>770</v>
      </c>
    </row>
    <row r="26" spans="1:10">
      <c r="A26" t="s">
        <v>268</v>
      </c>
    </row>
    <row r="27" spans="1:10">
      <c r="A27" t="s">
        <v>269</v>
      </c>
      <c r="B27" t="s">
        <v>270</v>
      </c>
    </row>
    <row r="28" spans="1:10">
      <c r="A28">
        <v>59.84</v>
      </c>
      <c r="B28" t="s">
        <v>271</v>
      </c>
      <c r="C28" t="s">
        <v>272</v>
      </c>
      <c r="D28" t="s">
        <v>273</v>
      </c>
      <c r="F28" t="s">
        <v>274</v>
      </c>
      <c r="H28" s="20">
        <v>5984</v>
      </c>
      <c r="I28" t="s">
        <v>275</v>
      </c>
    </row>
    <row r="30" spans="1:10">
      <c r="A30" t="s">
        <v>276</v>
      </c>
      <c r="B30" t="s">
        <v>277</v>
      </c>
    </row>
    <row r="31" spans="1:10">
      <c r="A31" t="s">
        <v>278</v>
      </c>
      <c r="B31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20D5-4F37-4BE8-8F0B-D69C057ACAF5}">
  <dimension ref="A1:M47"/>
  <sheetViews>
    <sheetView workbookViewId="0">
      <selection activeCell="J17" sqref="J17"/>
    </sheetView>
  </sheetViews>
  <sheetFormatPr defaultRowHeight="14.25"/>
  <cols>
    <col min="1" max="1" width="9.7109375" customWidth="1"/>
    <col min="2" max="2" width="9.140625" customWidth="1"/>
    <col min="3" max="3" width="9.42578125" bestFit="1" customWidth="1"/>
    <col min="4" max="4" width="8.28515625" customWidth="1"/>
    <col min="5" max="5" width="7.7109375" customWidth="1"/>
    <col min="6" max="6" width="13.140625" customWidth="1"/>
    <col min="7" max="7" width="9.85546875" bestFit="1" customWidth="1"/>
    <col min="8" max="8" width="22.85546875" customWidth="1"/>
    <col min="9" max="9" width="19.42578125" bestFit="1" customWidth="1"/>
    <col min="10" max="10" width="39.28515625" bestFit="1" customWidth="1"/>
    <col min="11" max="11" width="12.5703125" customWidth="1"/>
    <col min="12" max="12" width="16.85546875" bestFit="1" customWidth="1"/>
    <col min="13" max="13" width="13.42578125" bestFit="1" customWidth="1"/>
  </cols>
  <sheetData>
    <row r="1" spans="1:13" ht="37.15" customHeight="1">
      <c r="A1" s="19" t="s">
        <v>280</v>
      </c>
      <c r="B1" t="s">
        <v>139</v>
      </c>
      <c r="C1" t="s">
        <v>281</v>
      </c>
      <c r="D1" s="19" t="s">
        <v>282</v>
      </c>
      <c r="E1" t="s">
        <v>283</v>
      </c>
      <c r="F1" t="s">
        <v>284</v>
      </c>
      <c r="G1" t="s">
        <v>285</v>
      </c>
      <c r="H1" t="s">
        <v>286</v>
      </c>
      <c r="I1" t="s">
        <v>287</v>
      </c>
      <c r="J1" t="s">
        <v>152</v>
      </c>
      <c r="K1" t="s">
        <v>288</v>
      </c>
      <c r="L1" t="s">
        <v>289</v>
      </c>
      <c r="M1" t="s">
        <v>290</v>
      </c>
    </row>
    <row r="2" spans="1:13">
      <c r="A2">
        <v>11</v>
      </c>
      <c r="B2" t="s">
        <v>291</v>
      </c>
      <c r="C2" t="s">
        <v>292</v>
      </c>
      <c r="D2">
        <v>3742</v>
      </c>
      <c r="E2">
        <v>2021</v>
      </c>
      <c r="F2" t="s">
        <v>293</v>
      </c>
      <c r="G2" t="s">
        <v>294</v>
      </c>
      <c r="H2" t="s">
        <v>295</v>
      </c>
      <c r="I2" t="s">
        <v>296</v>
      </c>
      <c r="K2" s="8">
        <v>215048</v>
      </c>
      <c r="L2" s="8">
        <v>220000</v>
      </c>
      <c r="M2" s="8">
        <v>195000</v>
      </c>
    </row>
    <row r="3" spans="1:13">
      <c r="B3" t="s">
        <v>291</v>
      </c>
      <c r="C3" t="s">
        <v>292</v>
      </c>
      <c r="D3">
        <v>644</v>
      </c>
      <c r="E3">
        <v>2018</v>
      </c>
      <c r="F3" t="s">
        <v>297</v>
      </c>
      <c r="G3" t="s">
        <v>298</v>
      </c>
      <c r="H3" t="s">
        <v>299</v>
      </c>
      <c r="I3" t="s">
        <v>300</v>
      </c>
      <c r="K3" s="8">
        <v>141575</v>
      </c>
      <c r="L3" s="8">
        <v>180000</v>
      </c>
      <c r="M3" s="8">
        <v>100000</v>
      </c>
    </row>
    <row r="4" spans="1:13">
      <c r="A4">
        <v>3</v>
      </c>
      <c r="B4" t="s">
        <v>301</v>
      </c>
      <c r="C4" t="s">
        <v>292</v>
      </c>
      <c r="D4" s="20">
        <v>87000</v>
      </c>
      <c r="E4">
        <v>2012</v>
      </c>
      <c r="F4" t="s">
        <v>302</v>
      </c>
      <c r="H4" t="s">
        <v>303</v>
      </c>
      <c r="I4" t="s">
        <v>296</v>
      </c>
      <c r="J4" t="s">
        <v>304</v>
      </c>
      <c r="K4" s="8">
        <v>196510</v>
      </c>
      <c r="L4" s="8">
        <v>220000</v>
      </c>
      <c r="M4" s="8">
        <v>46000</v>
      </c>
    </row>
    <row r="5" spans="1:13">
      <c r="A5">
        <v>8</v>
      </c>
      <c r="B5" t="s">
        <v>301</v>
      </c>
      <c r="C5" t="s">
        <v>305</v>
      </c>
      <c r="D5" s="20">
        <v>55000</v>
      </c>
      <c r="E5">
        <v>2016</v>
      </c>
      <c r="F5" t="s">
        <v>306</v>
      </c>
      <c r="G5" t="s">
        <v>307</v>
      </c>
      <c r="H5" t="s">
        <v>308</v>
      </c>
      <c r="I5" t="s">
        <v>309</v>
      </c>
      <c r="K5" s="8">
        <v>69160</v>
      </c>
      <c r="L5" s="8">
        <v>75000</v>
      </c>
      <c r="M5" s="8">
        <v>45000</v>
      </c>
    </row>
    <row r="6" spans="1:13" s="32" customFormat="1">
      <c r="A6" s="32">
        <v>4</v>
      </c>
      <c r="B6" s="32" t="s">
        <v>154</v>
      </c>
      <c r="C6" s="32" t="s">
        <v>310</v>
      </c>
      <c r="D6" s="32" t="s">
        <v>311</v>
      </c>
      <c r="E6" s="32">
        <v>2004</v>
      </c>
      <c r="F6" s="32" t="s">
        <v>312</v>
      </c>
      <c r="G6" s="32" t="s">
        <v>313</v>
      </c>
      <c r="H6" s="32" t="s">
        <v>314</v>
      </c>
      <c r="I6" s="32" t="s">
        <v>315</v>
      </c>
      <c r="J6" s="32" t="s">
        <v>316</v>
      </c>
      <c r="K6" s="33">
        <v>96464</v>
      </c>
      <c r="L6" s="33">
        <v>350000</v>
      </c>
      <c r="M6" s="33">
        <v>15000</v>
      </c>
    </row>
    <row r="7" spans="1:13" s="32" customFormat="1">
      <c r="B7" s="32" t="s">
        <v>301</v>
      </c>
      <c r="C7" s="32" t="s">
        <v>292</v>
      </c>
      <c r="D7" s="34">
        <v>3850</v>
      </c>
      <c r="E7" s="32">
        <v>2001</v>
      </c>
      <c r="F7" s="32" t="s">
        <v>317</v>
      </c>
      <c r="G7" s="32" t="s">
        <v>318</v>
      </c>
      <c r="H7" s="32" t="s">
        <v>319</v>
      </c>
      <c r="I7" s="32" t="s">
        <v>320</v>
      </c>
      <c r="J7" s="32" t="s">
        <v>321</v>
      </c>
      <c r="K7" s="33">
        <v>62550</v>
      </c>
      <c r="L7" s="33">
        <v>100000</v>
      </c>
      <c r="M7" s="33">
        <v>25000</v>
      </c>
    </row>
    <row r="8" spans="1:13">
      <c r="A8" s="29">
        <v>10</v>
      </c>
      <c r="B8" s="29" t="s">
        <v>145</v>
      </c>
      <c r="C8" s="29" t="s">
        <v>322</v>
      </c>
      <c r="D8" s="29">
        <v>37271</v>
      </c>
      <c r="E8" s="29">
        <v>2010</v>
      </c>
      <c r="F8" s="29" t="s">
        <v>293</v>
      </c>
      <c r="G8" s="29" t="s">
        <v>323</v>
      </c>
      <c r="H8" s="29" t="s">
        <v>324</v>
      </c>
      <c r="I8" s="29" t="s">
        <v>296</v>
      </c>
      <c r="J8" s="29" t="s">
        <v>325</v>
      </c>
      <c r="K8" s="30">
        <v>75000</v>
      </c>
      <c r="L8" s="30">
        <v>220000</v>
      </c>
      <c r="M8" s="30">
        <v>45000</v>
      </c>
    </row>
    <row r="9" spans="1:13">
      <c r="A9" s="29">
        <v>9</v>
      </c>
      <c r="B9" s="29" t="s">
        <v>145</v>
      </c>
      <c r="C9" s="29" t="s">
        <v>292</v>
      </c>
      <c r="D9" s="31">
        <v>38000</v>
      </c>
      <c r="E9" s="29">
        <v>2009</v>
      </c>
      <c r="F9" s="29" t="s">
        <v>302</v>
      </c>
      <c r="G9" s="29"/>
      <c r="H9" s="29" t="s">
        <v>326</v>
      </c>
      <c r="I9" s="29" t="s">
        <v>327</v>
      </c>
      <c r="J9" s="29" t="s">
        <v>328</v>
      </c>
      <c r="K9" s="30">
        <v>55000</v>
      </c>
      <c r="L9" s="30">
        <v>190000</v>
      </c>
      <c r="M9" s="30">
        <v>35000</v>
      </c>
    </row>
    <row r="10" spans="1:13">
      <c r="A10" s="29"/>
      <c r="B10" s="29" t="s">
        <v>145</v>
      </c>
      <c r="C10" s="29" t="s">
        <v>310</v>
      </c>
      <c r="D10" s="31">
        <v>5600</v>
      </c>
      <c r="E10" s="29">
        <v>2004</v>
      </c>
      <c r="F10" s="29" t="s">
        <v>312</v>
      </c>
      <c r="G10" s="29" t="s">
        <v>329</v>
      </c>
      <c r="H10" s="29" t="s">
        <v>330</v>
      </c>
      <c r="I10" s="29" t="s">
        <v>331</v>
      </c>
      <c r="J10" s="29" t="s">
        <v>332</v>
      </c>
      <c r="K10" s="30">
        <v>27500</v>
      </c>
      <c r="L10" s="30">
        <v>190000</v>
      </c>
      <c r="M10" s="30">
        <v>10000</v>
      </c>
    </row>
    <row r="11" spans="1:13" ht="14.65" thickBot="1"/>
    <row r="12" spans="1:13" ht="14.65" thickTop="1">
      <c r="A12" s="44" t="s">
        <v>333</v>
      </c>
      <c r="B12" s="45"/>
      <c r="C12" s="45"/>
      <c r="D12" s="45"/>
      <c r="E12" s="45"/>
      <c r="F12" s="45"/>
      <c r="G12" s="45"/>
      <c r="H12" s="45"/>
      <c r="I12" s="46"/>
      <c r="K12" s="8">
        <f>SUM(K2:K11)</f>
        <v>938807</v>
      </c>
      <c r="L12" t="s">
        <v>334</v>
      </c>
      <c r="M12" s="8">
        <f>SUM(M2:M11)</f>
        <v>516000</v>
      </c>
    </row>
    <row r="13" spans="1:13">
      <c r="A13" s="47" t="s">
        <v>335</v>
      </c>
      <c r="B13" s="40"/>
      <c r="C13" s="40"/>
      <c r="D13" s="41" t="s">
        <v>336</v>
      </c>
      <c r="E13" s="40"/>
      <c r="F13" s="40"/>
      <c r="G13" s="40"/>
      <c r="H13" s="40"/>
      <c r="I13" s="48"/>
      <c r="M13" s="8"/>
    </row>
    <row r="14" spans="1:13">
      <c r="A14" s="49" t="s">
        <v>337</v>
      </c>
      <c r="B14" s="42">
        <v>220000</v>
      </c>
      <c r="C14" s="43"/>
      <c r="D14" s="40" t="s">
        <v>293</v>
      </c>
      <c r="E14" s="40"/>
      <c r="F14" s="42">
        <v>15000</v>
      </c>
      <c r="G14" s="40"/>
      <c r="H14" s="40" t="s">
        <v>338</v>
      </c>
      <c r="I14" s="50">
        <v>120000</v>
      </c>
      <c r="K14" s="8">
        <v>70000</v>
      </c>
      <c r="L14" t="s">
        <v>339</v>
      </c>
      <c r="M14" s="8">
        <v>70000</v>
      </c>
    </row>
    <row r="15" spans="1:13">
      <c r="A15" s="49" t="s">
        <v>340</v>
      </c>
      <c r="B15" s="42">
        <v>40000</v>
      </c>
      <c r="C15" s="43"/>
      <c r="D15" s="40" t="s">
        <v>302</v>
      </c>
      <c r="E15" s="40"/>
      <c r="F15" s="42">
        <v>15000</v>
      </c>
      <c r="G15" s="40"/>
      <c r="H15" s="40" t="s">
        <v>341</v>
      </c>
      <c r="I15" s="50">
        <v>20000</v>
      </c>
      <c r="M15" s="12"/>
    </row>
    <row r="16" spans="1:13">
      <c r="A16" s="49"/>
      <c r="B16" s="42"/>
      <c r="C16" s="43"/>
      <c r="D16" s="40"/>
      <c r="E16" s="40"/>
      <c r="F16" s="42"/>
      <c r="G16" s="40"/>
      <c r="H16" s="40" t="s">
        <v>342</v>
      </c>
      <c r="I16" s="50">
        <v>90000</v>
      </c>
      <c r="K16" s="35">
        <f>SUM(K14/K12)</f>
        <v>7.4562716298451126E-2</v>
      </c>
      <c r="L16" t="s">
        <v>343</v>
      </c>
      <c r="M16" s="35">
        <f>SUM(M14/M12)</f>
        <v>0.13565891472868216</v>
      </c>
    </row>
    <row r="17" spans="1:9" ht="14.65" thickBot="1">
      <c r="A17" s="51"/>
      <c r="B17" s="52">
        <f>SUM(B14:B15)</f>
        <v>260000</v>
      </c>
      <c r="C17" s="53"/>
      <c r="D17" s="54"/>
      <c r="E17" s="54"/>
      <c r="F17" s="52">
        <f>SUM(F14:F15)</f>
        <v>30000</v>
      </c>
      <c r="G17" s="52">
        <v>230000</v>
      </c>
      <c r="H17" s="54"/>
      <c r="I17" s="55">
        <f>SUM(I14:I16)</f>
        <v>230000</v>
      </c>
    </row>
    <row r="18" spans="1:9" ht="15" thickTop="1" thickBot="1">
      <c r="A18" s="40"/>
      <c r="B18" s="42"/>
      <c r="C18" s="43"/>
      <c r="D18" s="40"/>
      <c r="E18" s="40"/>
      <c r="F18" s="42"/>
      <c r="G18" s="42"/>
      <c r="H18" s="40"/>
      <c r="I18" s="42"/>
    </row>
    <row r="19" spans="1:9" ht="14.65" thickTop="1">
      <c r="A19" s="44" t="s">
        <v>344</v>
      </c>
      <c r="B19" s="56"/>
      <c r="C19" s="45"/>
      <c r="D19" s="45"/>
      <c r="E19" s="45"/>
      <c r="F19" s="56"/>
      <c r="G19" s="45"/>
      <c r="H19" s="45"/>
      <c r="I19" s="57"/>
    </row>
    <row r="20" spans="1:9">
      <c r="A20" s="47" t="s">
        <v>335</v>
      </c>
      <c r="B20" s="42"/>
      <c r="C20" s="40"/>
      <c r="D20" s="41" t="s">
        <v>336</v>
      </c>
      <c r="E20" s="40"/>
      <c r="F20" s="42"/>
      <c r="G20" s="40"/>
      <c r="H20" s="40"/>
      <c r="I20" s="50"/>
    </row>
    <row r="21" spans="1:9">
      <c r="A21" s="49" t="s">
        <v>345</v>
      </c>
      <c r="B21" s="42">
        <v>115000</v>
      </c>
      <c r="C21" s="40"/>
      <c r="D21" s="40" t="s">
        <v>346</v>
      </c>
      <c r="E21" s="40"/>
      <c r="F21" s="42">
        <v>25000</v>
      </c>
      <c r="G21" s="40"/>
      <c r="H21" s="40" t="s">
        <v>338</v>
      </c>
      <c r="I21" s="50">
        <v>120000</v>
      </c>
    </row>
    <row r="22" spans="1:9">
      <c r="A22" s="49" t="s">
        <v>347</v>
      </c>
      <c r="B22" s="42">
        <v>65000</v>
      </c>
      <c r="C22" s="43"/>
      <c r="D22" s="40" t="s">
        <v>315</v>
      </c>
      <c r="E22" s="40"/>
      <c r="F22" s="42">
        <v>15000</v>
      </c>
      <c r="G22" s="40"/>
      <c r="H22" s="40" t="s">
        <v>341</v>
      </c>
      <c r="I22" s="50">
        <v>10000</v>
      </c>
    </row>
    <row r="23" spans="1:9">
      <c r="A23" s="49" t="s">
        <v>348</v>
      </c>
      <c r="B23" s="42">
        <v>50000</v>
      </c>
      <c r="C23" s="40"/>
      <c r="D23" s="40" t="s">
        <v>331</v>
      </c>
      <c r="E23" s="40"/>
      <c r="F23" s="42">
        <v>10000</v>
      </c>
      <c r="G23" s="40"/>
      <c r="H23" s="40" t="s">
        <v>342</v>
      </c>
      <c r="I23" s="50">
        <v>50000</v>
      </c>
    </row>
    <row r="24" spans="1:9" ht="14.65" thickBot="1">
      <c r="A24" s="51"/>
      <c r="B24" s="52">
        <f>SUM(B21:B23)</f>
        <v>230000</v>
      </c>
      <c r="C24" s="54"/>
      <c r="D24" s="54"/>
      <c r="E24" s="54"/>
      <c r="F24" s="52">
        <f>SUM(F21:F23)</f>
        <v>50000</v>
      </c>
      <c r="G24" s="52">
        <f>SUM(B24-F24)</f>
        <v>180000</v>
      </c>
      <c r="H24" s="54"/>
      <c r="I24" s="55">
        <f>SUM(I21:I23)</f>
        <v>180000</v>
      </c>
    </row>
    <row r="25" spans="1:9" ht="14.65" thickTop="1"/>
    <row r="26" spans="1:9">
      <c r="A26" t="s">
        <v>349</v>
      </c>
      <c r="B26" s="7"/>
      <c r="F26" s="7"/>
      <c r="H26" t="s">
        <v>338</v>
      </c>
      <c r="I26" s="7">
        <v>120000</v>
      </c>
    </row>
    <row r="27" spans="1:9">
      <c r="A27" s="12" t="s">
        <v>335</v>
      </c>
      <c r="B27" s="7"/>
      <c r="D27" s="12" t="s">
        <v>336</v>
      </c>
      <c r="F27" s="7"/>
      <c r="H27" t="s">
        <v>341</v>
      </c>
      <c r="I27" s="7"/>
    </row>
    <row r="28" spans="1:9">
      <c r="A28" t="s">
        <v>350</v>
      </c>
      <c r="B28" s="7">
        <v>220000</v>
      </c>
      <c r="D28" t="s">
        <v>350</v>
      </c>
      <c r="F28" s="7">
        <v>30000</v>
      </c>
      <c r="H28" t="s">
        <v>342</v>
      </c>
      <c r="I28" s="7">
        <v>70000</v>
      </c>
    </row>
    <row r="29" spans="1:9">
      <c r="G29" s="7">
        <v>190000</v>
      </c>
      <c r="I29" s="7">
        <f>SUM(I26:I28)</f>
        <v>190000</v>
      </c>
    </row>
    <row r="34" spans="1:13">
      <c r="A34" s="12" t="s">
        <v>351</v>
      </c>
      <c r="B34" s="12"/>
      <c r="C34" s="12"/>
      <c r="D34" s="12" t="s">
        <v>352</v>
      </c>
      <c r="E34" s="12"/>
      <c r="F34" s="12"/>
      <c r="G34" s="12" t="s">
        <v>353</v>
      </c>
      <c r="H34" s="12"/>
      <c r="I34" s="12" t="s">
        <v>354</v>
      </c>
    </row>
    <row r="35" spans="1:13">
      <c r="A35" t="s">
        <v>355</v>
      </c>
      <c r="D35" t="s">
        <v>356</v>
      </c>
      <c r="G35" t="s">
        <v>320</v>
      </c>
      <c r="I35" t="s">
        <v>357</v>
      </c>
      <c r="J35" t="s">
        <v>358</v>
      </c>
    </row>
    <row r="36" spans="1:13">
      <c r="A36" t="s">
        <v>359</v>
      </c>
      <c r="D36" t="s">
        <v>360</v>
      </c>
      <c r="G36" t="s">
        <v>315</v>
      </c>
      <c r="I36" t="s">
        <v>361</v>
      </c>
      <c r="J36" t="s">
        <v>362</v>
      </c>
    </row>
    <row r="37" spans="1:13">
      <c r="A37" t="s">
        <v>363</v>
      </c>
      <c r="D37" t="s">
        <v>364</v>
      </c>
      <c r="G37" t="s">
        <v>320</v>
      </c>
      <c r="I37" t="s">
        <v>365</v>
      </c>
      <c r="J37" t="s">
        <v>366</v>
      </c>
    </row>
    <row r="38" spans="1:13">
      <c r="D38" t="s">
        <v>367</v>
      </c>
      <c r="G38" t="s">
        <v>368</v>
      </c>
      <c r="I38" t="s">
        <v>369</v>
      </c>
      <c r="J38" t="s">
        <v>370</v>
      </c>
    </row>
    <row r="39" spans="1:13">
      <c r="D39" t="s">
        <v>371</v>
      </c>
      <c r="G39" t="s">
        <v>331</v>
      </c>
      <c r="I39" t="s">
        <v>372</v>
      </c>
      <c r="J39" t="s">
        <v>373</v>
      </c>
    </row>
    <row r="40" spans="1:13">
      <c r="D40" t="s">
        <v>374</v>
      </c>
      <c r="G40" t="s">
        <v>331</v>
      </c>
      <c r="I40" t="s">
        <v>375</v>
      </c>
      <c r="J40" t="s">
        <v>376</v>
      </c>
    </row>
    <row r="41" spans="1:13">
      <c r="D41" t="s">
        <v>377</v>
      </c>
      <c r="G41" t="s">
        <v>320</v>
      </c>
      <c r="I41" t="s">
        <v>378</v>
      </c>
      <c r="J41" t="s">
        <v>379</v>
      </c>
    </row>
    <row r="45" spans="1:13">
      <c r="C45" t="s">
        <v>380</v>
      </c>
    </row>
    <row r="47" spans="1:13">
      <c r="A47" s="29"/>
      <c r="B47" s="29" t="s">
        <v>145</v>
      </c>
      <c r="C47" s="29" t="s">
        <v>381</v>
      </c>
      <c r="D47" s="29"/>
      <c r="E47" s="29">
        <v>2008</v>
      </c>
      <c r="F47" s="29" t="s">
        <v>306</v>
      </c>
      <c r="G47" s="29" t="s">
        <v>382</v>
      </c>
      <c r="H47" s="29"/>
      <c r="I47" s="29" t="s">
        <v>383</v>
      </c>
      <c r="J47" s="29" t="s">
        <v>384</v>
      </c>
      <c r="K47" s="30">
        <v>23992.5</v>
      </c>
      <c r="L47" s="30">
        <v>40000</v>
      </c>
      <c r="M47" s="30">
        <v>3950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0F99-41B5-4B9A-B224-0BF017D68220}">
  <dimension ref="A1:AA1046"/>
  <sheetViews>
    <sheetView topLeftCell="A37" workbookViewId="0">
      <selection activeCell="C42" sqref="C42"/>
    </sheetView>
  </sheetViews>
  <sheetFormatPr defaultRowHeight="14.25"/>
  <cols>
    <col min="1" max="1" width="22.42578125" customWidth="1"/>
    <col min="4" max="4" width="11.7109375" customWidth="1"/>
    <col min="5" max="5" width="17.5703125" customWidth="1"/>
    <col min="7" max="7" width="11.42578125" customWidth="1"/>
    <col min="8" max="8" width="12.7109375" customWidth="1"/>
    <col min="9" max="9" width="12.42578125" customWidth="1"/>
    <col min="10" max="10" width="11.5703125" bestFit="1" customWidth="1"/>
    <col min="11" max="11" width="15" customWidth="1"/>
    <col min="12" max="12" width="12.28515625" customWidth="1"/>
    <col min="14" max="14" width="13.7109375" customWidth="1"/>
    <col min="15" max="15" width="11" customWidth="1"/>
    <col min="16" max="16" width="9.85546875" bestFit="1" customWidth="1"/>
    <col min="17" max="17" width="10.5703125" customWidth="1"/>
  </cols>
  <sheetData>
    <row r="1" spans="1:27" ht="30.4">
      <c r="A1" s="4" t="s">
        <v>188</v>
      </c>
      <c r="C1" s="4" t="s">
        <v>65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5" t="s">
        <v>189</v>
      </c>
      <c r="C2" s="16">
        <v>11.7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5" t="s">
        <v>190</v>
      </c>
      <c r="C3" s="16">
        <v>11.7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C4" s="5">
        <f>SUM(C2:C3)</f>
        <v>23.4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149999999999999" customHeight="1">
      <c r="A5" s="4" t="s">
        <v>191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149999999999999" customHeight="1">
      <c r="A6" s="1" t="s">
        <v>192</v>
      </c>
      <c r="C6" s="2">
        <v>3.28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 t="s">
        <v>193</v>
      </c>
      <c r="C7" s="2">
        <v>2.2000000000000002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 t="s">
        <v>194</v>
      </c>
      <c r="C8" s="2">
        <v>3.26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 t="s">
        <v>195</v>
      </c>
      <c r="C9" s="2">
        <v>2.1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 t="s">
        <v>196</v>
      </c>
      <c r="C10" s="2">
        <v>6.1</v>
      </c>
      <c r="D10" s="1"/>
      <c r="E10" s="1"/>
      <c r="H10" s="1"/>
      <c r="K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5" t="s">
        <v>197</v>
      </c>
      <c r="C11" s="16">
        <v>5.34</v>
      </c>
      <c r="D11" s="1"/>
      <c r="E11" s="1"/>
      <c r="H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C12" s="5">
        <f>SUM(C6:C11)</f>
        <v>22.279999999999998</v>
      </c>
      <c r="D12" s="1"/>
      <c r="E12" s="1"/>
      <c r="H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4">
      <c r="A14" s="4" t="s">
        <v>198</v>
      </c>
      <c r="B14" s="4" t="s">
        <v>64</v>
      </c>
      <c r="C14" s="4" t="s">
        <v>65</v>
      </c>
      <c r="D14" s="1"/>
      <c r="E14" s="1"/>
      <c r="F14" s="1"/>
      <c r="G14" s="1"/>
      <c r="H14" s="1"/>
      <c r="I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1" t="s">
        <v>8</v>
      </c>
      <c r="B15">
        <v>0.14000000000000001</v>
      </c>
      <c r="C15" s="1">
        <v>0.14000000000000001</v>
      </c>
      <c r="D15" s="1"/>
      <c r="E15" s="1"/>
      <c r="I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1" t="s">
        <v>14</v>
      </c>
      <c r="B16">
        <v>0.15</v>
      </c>
      <c r="C16" s="1">
        <v>0.15</v>
      </c>
      <c r="D16" s="1"/>
      <c r="E16" s="1"/>
      <c r="H16" s="1"/>
      <c r="I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1" t="s">
        <v>15</v>
      </c>
      <c r="B17">
        <v>0.27</v>
      </c>
      <c r="C17" s="1">
        <f t="shared" ref="C17:C31" si="0">SUM(B17*2)</f>
        <v>0.54</v>
      </c>
      <c r="D17" s="1"/>
      <c r="E17" s="1"/>
      <c r="H17" s="1"/>
      <c r="I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1" t="s">
        <v>18</v>
      </c>
      <c r="B18">
        <v>0.4</v>
      </c>
      <c r="C18" s="1">
        <f t="shared" si="0"/>
        <v>0.8</v>
      </c>
      <c r="D18" s="1"/>
      <c r="E18" s="1"/>
      <c r="F18" s="1"/>
      <c r="G18" s="1"/>
      <c r="H18" s="1"/>
      <c r="I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1" t="s">
        <v>22</v>
      </c>
      <c r="B19">
        <v>1.84</v>
      </c>
      <c r="C19" s="1">
        <f t="shared" si="0"/>
        <v>3.68</v>
      </c>
      <c r="D19" s="1"/>
      <c r="E19" s="1"/>
      <c r="F19" s="1"/>
      <c r="G19" s="1"/>
      <c r="H19" s="1"/>
      <c r="I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1" t="s">
        <v>25</v>
      </c>
      <c r="B20">
        <v>1.26</v>
      </c>
      <c r="C20" s="1">
        <f t="shared" si="0"/>
        <v>2.52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1" t="s">
        <v>27</v>
      </c>
      <c r="B21">
        <v>0.68</v>
      </c>
      <c r="C21" s="1">
        <f t="shared" si="0"/>
        <v>1.36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1" t="s">
        <v>28</v>
      </c>
      <c r="B22">
        <v>0.62</v>
      </c>
      <c r="C22" s="1">
        <f t="shared" si="0"/>
        <v>1.24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1" t="s">
        <v>28</v>
      </c>
      <c r="B23">
        <v>0.68</v>
      </c>
      <c r="C23" s="1">
        <f t="shared" si="0"/>
        <v>1.36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1" t="s">
        <v>30</v>
      </c>
      <c r="B24">
        <v>2.2999999999999998</v>
      </c>
      <c r="C24" s="1">
        <f t="shared" si="0"/>
        <v>4.5999999999999996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1" t="s">
        <v>32</v>
      </c>
      <c r="B25">
        <v>0.17</v>
      </c>
      <c r="C25" s="1">
        <f t="shared" si="0"/>
        <v>0.34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1" t="s">
        <v>33</v>
      </c>
      <c r="B26">
        <v>0.88</v>
      </c>
      <c r="C26" s="1">
        <f t="shared" si="0"/>
        <v>1.76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1" t="s">
        <v>37</v>
      </c>
      <c r="B27">
        <v>0.3</v>
      </c>
      <c r="C27" s="1">
        <f t="shared" si="0"/>
        <v>0.6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t="s">
        <v>37</v>
      </c>
      <c r="B28">
        <v>0.85</v>
      </c>
      <c r="C28" s="1">
        <f t="shared" si="0"/>
        <v>1.7</v>
      </c>
    </row>
    <row r="29" spans="1:27">
      <c r="A29" s="11" t="s">
        <v>37</v>
      </c>
      <c r="B29">
        <v>0.3</v>
      </c>
      <c r="C29" s="1">
        <f t="shared" si="0"/>
        <v>0.6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1" t="s">
        <v>41</v>
      </c>
      <c r="B30">
        <v>2.71</v>
      </c>
      <c r="C30" s="1">
        <f t="shared" si="0"/>
        <v>5.42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1" t="s">
        <v>141</v>
      </c>
      <c r="B31">
        <v>0.8</v>
      </c>
      <c r="C31" s="1">
        <f t="shared" si="0"/>
        <v>1.6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1" t="s">
        <v>45</v>
      </c>
      <c r="B32">
        <v>0.23</v>
      </c>
      <c r="C32" s="1">
        <v>0.23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1" t="s">
        <v>47</v>
      </c>
      <c r="B33">
        <v>0.6</v>
      </c>
      <c r="C33" s="1">
        <f>SUM(B33*2)</f>
        <v>1.2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1" t="s">
        <v>49</v>
      </c>
      <c r="B34">
        <v>0.04</v>
      </c>
      <c r="C34" s="1">
        <v>0.04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1" t="s">
        <v>53</v>
      </c>
      <c r="B35">
        <v>0.2</v>
      </c>
      <c r="C35" s="1">
        <v>0.02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1" t="s">
        <v>58</v>
      </c>
      <c r="B36">
        <v>0.93</v>
      </c>
      <c r="C36" s="1">
        <f>SUM(B36*2)</f>
        <v>1.86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1" t="s">
        <v>59</v>
      </c>
      <c r="B37">
        <v>0.03</v>
      </c>
      <c r="C37" s="1">
        <f>SUM(B37*2)</f>
        <v>0.06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1" t="s">
        <v>60</v>
      </c>
      <c r="B38">
        <v>1.31</v>
      </c>
      <c r="C38" s="1">
        <f>SUM(B38*2)</f>
        <v>2.62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1" t="s">
        <v>60</v>
      </c>
      <c r="B39">
        <v>7.0000000000000007E-2</v>
      </c>
      <c r="C39" s="1">
        <f>SUM(B39*2)</f>
        <v>0.14000000000000001</v>
      </c>
      <c r="D39" s="1"/>
      <c r="E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t="s">
        <v>62</v>
      </c>
      <c r="B40">
        <v>0.26</v>
      </c>
      <c r="C40" s="1">
        <f>SUM(B40*2)</f>
        <v>0.52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5">
        <f>SUM(B15:B40)</f>
        <v>18.020000000000003</v>
      </c>
      <c r="C41" s="25">
        <f>SUM(C15:C40)</f>
        <v>35.1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5"/>
      <c r="C42" s="14">
        <f>SUM(,C12,C4,C41)</f>
        <v>80.78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9">
      <c r="A43" s="25" t="s">
        <v>209</v>
      </c>
      <c r="C43" s="1"/>
      <c r="D43" s="18" t="s">
        <v>210</v>
      </c>
      <c r="E43" s="18" t="s">
        <v>211</v>
      </c>
      <c r="F43" s="18" t="s">
        <v>66</v>
      </c>
      <c r="G43" s="18" t="s">
        <v>212</v>
      </c>
      <c r="H43" s="18" t="s">
        <v>146</v>
      </c>
      <c r="I43" s="18" t="s">
        <v>213</v>
      </c>
      <c r="J43" s="1" t="s">
        <v>214</v>
      </c>
      <c r="K43" s="1"/>
      <c r="L43" s="1"/>
      <c r="M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 t="s">
        <v>215</v>
      </c>
      <c r="B44" s="1" t="s">
        <v>216</v>
      </c>
      <c r="C44" s="1"/>
      <c r="D44" s="1" t="s">
        <v>217</v>
      </c>
      <c r="E44" s="17">
        <v>1000</v>
      </c>
      <c r="F44" s="21">
        <v>63.04</v>
      </c>
      <c r="G44" s="21"/>
      <c r="H44" s="21">
        <f>SUM(F44*E44)</f>
        <v>63040</v>
      </c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5" t="s">
        <v>218</v>
      </c>
      <c r="B45" s="15">
        <f>SUM(C2:C3,C11,)</f>
        <v>28.74</v>
      </c>
      <c r="C45" s="1"/>
      <c r="D45" s="1" t="s">
        <v>219</v>
      </c>
      <c r="E45" s="17">
        <v>2400</v>
      </c>
      <c r="F45" s="21">
        <v>9.25</v>
      </c>
      <c r="G45" s="21">
        <v>3.5</v>
      </c>
      <c r="H45" s="21">
        <f>SUM(G45+F45)*E45</f>
        <v>30600</v>
      </c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22">
        <f>SUM(H44:H45)</f>
        <v>93640</v>
      </c>
      <c r="I46" s="22">
        <v>88000</v>
      </c>
      <c r="J46" s="22">
        <v>55000</v>
      </c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 t="s">
        <v>220</v>
      </c>
      <c r="B47" s="1">
        <f>SUM(C6:C10,C15:C40)</f>
        <v>52.040000000000006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9">
      <c r="A49" s="1"/>
      <c r="C49" s="25" t="s">
        <v>211</v>
      </c>
      <c r="D49" s="25" t="s">
        <v>222</v>
      </c>
      <c r="E49" s="25" t="s">
        <v>223</v>
      </c>
      <c r="F49" s="25" t="s">
        <v>65</v>
      </c>
      <c r="G49" s="25" t="s">
        <v>207</v>
      </c>
      <c r="H49" s="1"/>
      <c r="I49" s="1" t="s">
        <v>224</v>
      </c>
      <c r="J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6.65">
      <c r="B50" s="25" t="s">
        <v>221</v>
      </c>
      <c r="C50" s="18">
        <v>600</v>
      </c>
      <c r="D50" s="18">
        <f>SUM(C50*2000)</f>
        <v>1200000</v>
      </c>
      <c r="E50" s="18">
        <v>110</v>
      </c>
      <c r="F50" s="18">
        <f>SUM(E50)*B45</f>
        <v>3161.3999999999996</v>
      </c>
      <c r="G50" s="24">
        <f>SUM(D50/F50)</f>
        <v>379.57866767887651</v>
      </c>
      <c r="H50" s="1"/>
      <c r="I50" s="1" t="s">
        <v>225</v>
      </c>
      <c r="J50" s="1" t="s">
        <v>226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8" t="s">
        <v>217</v>
      </c>
      <c r="F51" s="1"/>
      <c r="G51" s="1"/>
      <c r="H51" s="1"/>
      <c r="I51" s="1"/>
      <c r="J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H52" s="1"/>
      <c r="I52" s="1"/>
      <c r="J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6.25">
      <c r="A53" s="1" t="s">
        <v>385</v>
      </c>
      <c r="B53" s="1" t="s">
        <v>227</v>
      </c>
      <c r="C53">
        <v>400</v>
      </c>
      <c r="D53" s="1">
        <f>SUM(C53*2000)</f>
        <v>800000</v>
      </c>
      <c r="E53" s="1">
        <v>110</v>
      </c>
      <c r="F53" s="1">
        <f>SUM(E53)*B47</f>
        <v>5724.4000000000005</v>
      </c>
      <c r="G53" s="23">
        <f>SUM(D53/F53)</f>
        <v>139.75263783103904</v>
      </c>
      <c r="H53" s="1"/>
      <c r="I53" s="1"/>
      <c r="J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6.25">
      <c r="A54" s="1"/>
      <c r="B54" s="1" t="s">
        <v>229</v>
      </c>
      <c r="C54" s="17">
        <v>2400</v>
      </c>
      <c r="D54" s="1">
        <f>SUM(C54*2000)</f>
        <v>4800000</v>
      </c>
      <c r="E54" s="1">
        <v>110</v>
      </c>
      <c r="F54" s="1">
        <f>SUM(E54)*B47</f>
        <v>5724.4000000000005</v>
      </c>
      <c r="G54" s="23">
        <f>SUM(D54/F54)</f>
        <v>838.51582698623429</v>
      </c>
      <c r="H54" s="1"/>
      <c r="I54" s="1"/>
      <c r="J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9">
      <c r="A55" s="1"/>
      <c r="B55" s="18" t="s">
        <v>230</v>
      </c>
      <c r="C55" s="18">
        <v>2800</v>
      </c>
      <c r="D55" s="18">
        <f>SUM(C55*2000)</f>
        <v>5600000</v>
      </c>
      <c r="E55" s="18">
        <v>110</v>
      </c>
      <c r="F55" s="18">
        <f>SUM(E55)*B47</f>
        <v>5724.4000000000005</v>
      </c>
      <c r="G55" s="24">
        <f>SUM(D55/F55)</f>
        <v>978.2684648172733</v>
      </c>
      <c r="H55" s="1"/>
      <c r="I55" s="1"/>
      <c r="J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58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58"/>
      <c r="B59" s="58"/>
      <c r="C59" s="5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58"/>
      <c r="B60" s="58"/>
      <c r="C60" s="5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58"/>
      <c r="B61" s="58"/>
      <c r="C61" s="5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58"/>
      <c r="B62" s="58"/>
      <c r="C62" s="5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58"/>
      <c r="B63" s="58"/>
      <c r="C63" s="5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58"/>
      <c r="B64" s="58"/>
      <c r="C64" s="5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58"/>
      <c r="B65" s="58"/>
      <c r="C65" s="5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59"/>
      <c r="B69" s="11"/>
      <c r="C69" s="1"/>
      <c r="D69" s="1"/>
      <c r="E69" s="39"/>
      <c r="F69" s="1"/>
      <c r="G69" s="1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59"/>
      <c r="B70" s="11"/>
      <c r="C70" s="1"/>
      <c r="D70" s="1"/>
      <c r="E70" s="39"/>
      <c r="F70" s="1"/>
      <c r="G70" s="1"/>
      <c r="H70" s="3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60"/>
      <c r="B71" s="11"/>
      <c r="C71" s="1"/>
      <c r="D71" s="1"/>
      <c r="E71" s="39"/>
      <c r="F71" s="1"/>
      <c r="G71" s="1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C72" s="2"/>
      <c r="D72" s="1"/>
      <c r="E72" s="39"/>
      <c r="F72" s="1"/>
      <c r="G72" s="1"/>
      <c r="H72" s="3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C73" s="2"/>
      <c r="D73" s="1"/>
      <c r="E73" s="39"/>
      <c r="F73" s="1"/>
      <c r="G73" s="1"/>
      <c r="H73" s="3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C74" s="2"/>
      <c r="D74" s="1"/>
      <c r="E74" s="39"/>
      <c r="F74" s="1"/>
      <c r="G74" s="1"/>
      <c r="H74" s="3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1"/>
      <c r="C75" s="1"/>
      <c r="D75" s="1"/>
      <c r="E75" s="39"/>
      <c r="F75" s="1"/>
      <c r="G75" s="1"/>
      <c r="H75" s="3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1"/>
      <c r="C76" s="1"/>
      <c r="D76" s="1"/>
      <c r="E76" s="39"/>
      <c r="F76" s="1"/>
      <c r="G76" s="1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1"/>
      <c r="C77" s="1"/>
      <c r="D77" s="1"/>
      <c r="E77" s="39"/>
      <c r="F77" s="1"/>
      <c r="G77" s="1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1"/>
      <c r="C78" s="1"/>
      <c r="D78" s="1"/>
      <c r="E78" s="39"/>
      <c r="F78" s="1"/>
      <c r="G78" s="1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1"/>
      <c r="C79" s="1"/>
      <c r="D79" s="1"/>
      <c r="E79" s="39"/>
      <c r="F79" s="1"/>
      <c r="G79" s="1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C80" s="1"/>
      <c r="D80" s="1"/>
      <c r="E80" s="39"/>
      <c r="F80" s="1"/>
      <c r="G80" s="1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1"/>
      <c r="C81" s="1"/>
      <c r="D81" s="1"/>
      <c r="E81" s="39"/>
      <c r="F81" s="1"/>
      <c r="G81" s="1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C82" s="2"/>
      <c r="D82" s="1"/>
      <c r="E82" s="39"/>
      <c r="F82" s="1"/>
      <c r="G82" s="1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C83" s="2"/>
      <c r="D83" s="1"/>
      <c r="E83" s="39"/>
      <c r="F83" s="1"/>
      <c r="G83" s="1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1"/>
      <c r="C84" s="1"/>
      <c r="D84" s="1"/>
      <c r="E84" s="39"/>
      <c r="F84" s="1"/>
      <c r="G84" s="1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1"/>
      <c r="C85" s="1"/>
      <c r="D85" s="1"/>
      <c r="E85" s="39"/>
      <c r="F85" s="1"/>
      <c r="G85" s="1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1"/>
      <c r="C86" s="1"/>
      <c r="D86" s="1"/>
      <c r="E86" s="39"/>
      <c r="F86" s="1"/>
      <c r="G86" s="1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1"/>
      <c r="C87" s="1"/>
      <c r="D87" s="1"/>
      <c r="E87" s="39"/>
      <c r="F87" s="1"/>
      <c r="G87" s="1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1"/>
      <c r="C88" s="1"/>
      <c r="D88" s="1"/>
      <c r="E88" s="39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1"/>
      <c r="C89" s="1"/>
      <c r="D89" s="1"/>
      <c r="E89" s="39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1"/>
      <c r="C90" s="1"/>
      <c r="D90" s="1"/>
      <c r="E90" s="39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1"/>
      <c r="C91" s="1"/>
      <c r="D91" s="1"/>
      <c r="E91" s="39"/>
      <c r="F91" s="1"/>
      <c r="G91" s="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1"/>
      <c r="C92" s="1"/>
      <c r="D92" s="1"/>
      <c r="E92" s="39"/>
      <c r="F92" s="1"/>
      <c r="G92" s="1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1"/>
      <c r="C93" s="1"/>
      <c r="D93" s="1"/>
      <c r="E93" s="39"/>
      <c r="F93" s="1"/>
      <c r="G93" s="1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1"/>
      <c r="C94" s="1"/>
      <c r="D94" s="1"/>
      <c r="E94" s="39"/>
      <c r="F94" s="1"/>
      <c r="G94" s="1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1"/>
      <c r="C95" s="1"/>
      <c r="D95" s="1"/>
      <c r="E95" s="39"/>
      <c r="F95" s="1"/>
      <c r="G95" s="1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1"/>
      <c r="C96" s="1"/>
      <c r="D96" s="1"/>
      <c r="E96" s="39"/>
      <c r="F96" s="1"/>
      <c r="G96" s="1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1"/>
      <c r="C97" s="1"/>
      <c r="D97" s="1"/>
      <c r="E97" s="39"/>
      <c r="F97" s="1"/>
      <c r="G97" s="1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D98" s="1"/>
      <c r="E98" s="39"/>
      <c r="F98" s="1"/>
      <c r="G98" s="1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C99" s="1"/>
      <c r="D99" s="1"/>
      <c r="E99" s="1"/>
      <c r="F99" s="1"/>
      <c r="G99" s="1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1"/>
      <c r="C100" s="1"/>
      <c r="D100" s="1"/>
      <c r="E100" s="39"/>
      <c r="F100" s="1"/>
      <c r="G100" s="1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1"/>
      <c r="F101" s="1"/>
      <c r="G101" s="1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.25" customHeight="1">
      <c r="A102" s="59"/>
      <c r="B102" s="11"/>
      <c r="F102" s="1"/>
      <c r="G102" s="1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59"/>
      <c r="B103" s="11"/>
      <c r="F103" s="1"/>
      <c r="G103" s="1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59"/>
      <c r="B104" s="11"/>
      <c r="C104" s="1"/>
      <c r="D104" s="1"/>
      <c r="E104" s="39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59"/>
      <c r="B105" s="11"/>
      <c r="C105" s="1"/>
      <c r="D105" s="1"/>
      <c r="E105" s="39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59"/>
      <c r="B106" s="11"/>
      <c r="C106" s="1"/>
      <c r="D106" s="1"/>
      <c r="E106" s="39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59"/>
      <c r="B107" s="11"/>
      <c r="C107" s="1"/>
      <c r="D107" s="1"/>
      <c r="E107" s="39"/>
      <c r="F107" s="1"/>
      <c r="G107" s="1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59"/>
      <c r="B108" s="11"/>
      <c r="C108" s="1"/>
      <c r="D108" s="1"/>
      <c r="E108" s="39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59"/>
      <c r="B109" s="11"/>
      <c r="C109" s="1"/>
      <c r="D109" s="1"/>
      <c r="E109" s="39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59"/>
      <c r="B110" s="11"/>
      <c r="C110" s="1"/>
      <c r="D110" s="1"/>
      <c r="E110" s="39"/>
      <c r="F110" s="1"/>
      <c r="G110" s="1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59"/>
      <c r="B111" s="11"/>
      <c r="C111" s="1"/>
      <c r="D111" s="1"/>
      <c r="E111" s="39"/>
      <c r="F111" s="1"/>
      <c r="G111" s="1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59"/>
      <c r="B112" s="11"/>
      <c r="C112" s="1"/>
      <c r="D112" s="1"/>
      <c r="E112" s="39"/>
      <c r="F112" s="1"/>
      <c r="G112" s="1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59"/>
      <c r="B113" s="11"/>
      <c r="C113" s="1"/>
      <c r="D113" s="1"/>
      <c r="E113" s="39"/>
      <c r="F113" s="1"/>
      <c r="G113" s="1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59"/>
      <c r="B114" s="11"/>
      <c r="C114" s="1"/>
      <c r="D114" s="1"/>
      <c r="E114" s="39"/>
      <c r="F114" s="1"/>
      <c r="G114" s="1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59"/>
      <c r="B115" s="11"/>
      <c r="C115" s="1"/>
      <c r="D115" s="1"/>
      <c r="E115" s="39"/>
      <c r="F115" s="1"/>
      <c r="G115" s="1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59"/>
      <c r="B116" s="11"/>
      <c r="C116" s="1"/>
      <c r="D116" s="1"/>
      <c r="E116" s="39"/>
      <c r="F116" s="1"/>
      <c r="G116" s="1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59"/>
      <c r="B117" s="11"/>
      <c r="C117" s="1"/>
      <c r="D117" s="1"/>
      <c r="E117" s="39"/>
      <c r="F117" s="1"/>
      <c r="G117" s="1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59"/>
      <c r="B118" s="11"/>
      <c r="C118" s="1"/>
      <c r="D118" s="1"/>
      <c r="E118" s="39"/>
      <c r="F118" s="1"/>
      <c r="G118" s="1"/>
      <c r="H118" s="3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59"/>
      <c r="B119" s="11"/>
      <c r="D119" s="1"/>
      <c r="E119" s="39"/>
      <c r="F119" s="1"/>
      <c r="G119" s="1"/>
      <c r="H119" s="3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D121" s="1"/>
      <c r="E121" s="1"/>
      <c r="F121" s="1"/>
      <c r="G121" s="1"/>
      <c r="H121" s="3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D122" s="1"/>
      <c r="E122" s="1"/>
      <c r="F122" s="1"/>
      <c r="G122" s="1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C124" s="1"/>
      <c r="D124" s="39"/>
      <c r="E124" s="1"/>
      <c r="F124" s="1"/>
      <c r="G124" s="3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D125" s="39"/>
      <c r="E125" s="1"/>
      <c r="F125" s="1"/>
      <c r="G125" s="3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C126" s="1"/>
      <c r="D126" s="39"/>
      <c r="E126" s="1"/>
      <c r="F126" s="1"/>
      <c r="G126" s="3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>
      <c r="A1043" s="1"/>
      <c r="B1043" s="1"/>
      <c r="C1043" s="1"/>
    </row>
    <row r="1044" spans="1:27">
      <c r="A1044" s="1"/>
      <c r="B1044" s="1"/>
      <c r="C1044" s="1"/>
    </row>
    <row r="1045" spans="1:27">
      <c r="A1045" s="1"/>
      <c r="B1045" s="1"/>
      <c r="C1045" s="1"/>
    </row>
    <row r="1046" spans="1:27">
      <c r="A1046" s="1"/>
      <c r="B1046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AE98-B123-4FBC-9609-64172BD2E6D7}">
  <dimension ref="A1:Q40"/>
  <sheetViews>
    <sheetView workbookViewId="0">
      <selection activeCell="C41" sqref="C41"/>
    </sheetView>
  </sheetViews>
  <sheetFormatPr defaultRowHeight="14.25"/>
  <cols>
    <col min="1" max="1" width="27.7109375" bestFit="1" customWidth="1"/>
    <col min="2" max="2" width="7.85546875" bestFit="1" customWidth="1"/>
    <col min="3" max="3" width="35" customWidth="1"/>
    <col min="4" max="4" width="32.7109375" bestFit="1" customWidth="1"/>
    <col min="5" max="5" width="29.85546875" bestFit="1" customWidth="1"/>
    <col min="6" max="6" width="3.42578125" customWidth="1"/>
    <col min="7" max="7" width="9.85546875" customWidth="1"/>
    <col min="8" max="8" width="3.42578125" customWidth="1"/>
    <col min="9" max="9" width="18.140625" customWidth="1"/>
    <col min="10" max="10" width="3.140625" customWidth="1"/>
    <col min="11" max="11" width="6.140625" customWidth="1"/>
    <col min="12" max="12" width="4.7109375" customWidth="1"/>
    <col min="13" max="13" width="18.28515625" customWidth="1"/>
    <col min="14" max="14" width="3.28515625" customWidth="1"/>
    <col min="15" max="15" width="18.7109375" customWidth="1"/>
    <col min="16" max="16" width="3.7109375" customWidth="1"/>
    <col min="17" max="17" width="16" bestFit="1" customWidth="1"/>
    <col min="18" max="18" width="14.42578125" bestFit="1" customWidth="1"/>
  </cols>
  <sheetData>
    <row r="1" spans="1:17" s="14" customFormat="1">
      <c r="A1" s="14" t="s">
        <v>0</v>
      </c>
      <c r="C1" s="14" t="s">
        <v>74</v>
      </c>
      <c r="D1" s="14" t="s">
        <v>75</v>
      </c>
      <c r="E1" s="14" t="s">
        <v>76</v>
      </c>
      <c r="G1" s="14" t="s">
        <v>77</v>
      </c>
      <c r="I1" s="14" t="s">
        <v>78</v>
      </c>
      <c r="K1" s="14" t="s">
        <v>79</v>
      </c>
      <c r="M1" s="14" t="s">
        <v>80</v>
      </c>
      <c r="O1" s="14" t="s">
        <v>81</v>
      </c>
      <c r="Q1" s="14" t="s">
        <v>82</v>
      </c>
    </row>
    <row r="2" spans="1:17">
      <c r="A2" t="s">
        <v>8</v>
      </c>
      <c r="B2">
        <v>1</v>
      </c>
      <c r="C2" t="s">
        <v>83</v>
      </c>
      <c r="D2" t="s">
        <v>84</v>
      </c>
      <c r="F2">
        <v>1</v>
      </c>
      <c r="G2" t="s">
        <v>77</v>
      </c>
    </row>
    <row r="3" spans="1:17">
      <c r="A3" t="s">
        <v>14</v>
      </c>
      <c r="B3">
        <v>1</v>
      </c>
      <c r="C3" t="s">
        <v>85</v>
      </c>
      <c r="D3" t="s">
        <v>84</v>
      </c>
      <c r="F3">
        <v>1</v>
      </c>
      <c r="G3" t="s">
        <v>77</v>
      </c>
    </row>
    <row r="4" spans="1:17">
      <c r="A4" t="s">
        <v>15</v>
      </c>
      <c r="B4">
        <v>1</v>
      </c>
      <c r="C4" t="s">
        <v>85</v>
      </c>
      <c r="D4" t="s">
        <v>86</v>
      </c>
      <c r="F4">
        <v>1</v>
      </c>
      <c r="G4" t="s">
        <v>77</v>
      </c>
    </row>
    <row r="5" spans="1:17">
      <c r="A5" t="s">
        <v>18</v>
      </c>
      <c r="B5">
        <v>2</v>
      </c>
      <c r="C5" t="s">
        <v>87</v>
      </c>
      <c r="D5" t="s">
        <v>88</v>
      </c>
      <c r="H5">
        <v>2</v>
      </c>
      <c r="I5" t="s">
        <v>89</v>
      </c>
      <c r="J5">
        <v>6</v>
      </c>
      <c r="K5" t="s">
        <v>79</v>
      </c>
    </row>
    <row r="6" spans="1:17">
      <c r="A6" t="s">
        <v>22</v>
      </c>
      <c r="B6">
        <v>2</v>
      </c>
      <c r="C6" t="s">
        <v>90</v>
      </c>
      <c r="D6" t="s">
        <v>91</v>
      </c>
      <c r="N6">
        <v>2</v>
      </c>
      <c r="O6" t="s">
        <v>92</v>
      </c>
    </row>
    <row r="7" spans="1:17">
      <c r="A7" t="s">
        <v>25</v>
      </c>
      <c r="B7">
        <v>2</v>
      </c>
      <c r="C7" t="s">
        <v>93</v>
      </c>
      <c r="D7" t="s">
        <v>75</v>
      </c>
      <c r="E7" t="s">
        <v>94</v>
      </c>
      <c r="J7">
        <v>2</v>
      </c>
      <c r="K7" t="s">
        <v>79</v>
      </c>
      <c r="N7">
        <v>2</v>
      </c>
      <c r="O7" t="s">
        <v>95</v>
      </c>
    </row>
    <row r="8" spans="1:17">
      <c r="A8" t="s">
        <v>27</v>
      </c>
      <c r="B8">
        <v>1</v>
      </c>
      <c r="C8" t="s">
        <v>90</v>
      </c>
      <c r="D8" t="s">
        <v>75</v>
      </c>
      <c r="F8">
        <v>1</v>
      </c>
      <c r="G8" t="s">
        <v>77</v>
      </c>
    </row>
    <row r="9" spans="1:17">
      <c r="A9" t="s">
        <v>28</v>
      </c>
      <c r="B9">
        <v>1</v>
      </c>
      <c r="C9" t="s">
        <v>96</v>
      </c>
      <c r="D9" t="s">
        <v>97</v>
      </c>
      <c r="E9" t="s">
        <v>98</v>
      </c>
      <c r="H9">
        <v>2</v>
      </c>
      <c r="I9" t="s">
        <v>89</v>
      </c>
      <c r="J9">
        <v>10</v>
      </c>
      <c r="K9" t="s">
        <v>79</v>
      </c>
      <c r="L9">
        <v>1</v>
      </c>
      <c r="M9" t="s">
        <v>99</v>
      </c>
      <c r="N9">
        <v>3</v>
      </c>
      <c r="O9" t="s">
        <v>100</v>
      </c>
      <c r="P9">
        <v>1</v>
      </c>
      <c r="Q9" t="s">
        <v>101</v>
      </c>
    </row>
    <row r="10" spans="1:17">
      <c r="A10" t="s">
        <v>30</v>
      </c>
      <c r="B10">
        <v>1</v>
      </c>
      <c r="C10" t="s">
        <v>74</v>
      </c>
      <c r="D10" t="s">
        <v>102</v>
      </c>
      <c r="J10">
        <v>2</v>
      </c>
      <c r="K10" t="s">
        <v>79</v>
      </c>
      <c r="L10">
        <v>3</v>
      </c>
      <c r="M10" t="s">
        <v>103</v>
      </c>
      <c r="N10">
        <v>1</v>
      </c>
      <c r="O10" t="s">
        <v>104</v>
      </c>
      <c r="Q10" s="66" t="s">
        <v>105</v>
      </c>
    </row>
    <row r="11" spans="1:17">
      <c r="A11" t="s">
        <v>32</v>
      </c>
      <c r="B11">
        <v>1</v>
      </c>
      <c r="C11" t="s">
        <v>90</v>
      </c>
      <c r="D11" t="s">
        <v>102</v>
      </c>
      <c r="F11">
        <v>1</v>
      </c>
      <c r="G11" t="s">
        <v>77</v>
      </c>
    </row>
    <row r="12" spans="1:17">
      <c r="A12" t="s">
        <v>33</v>
      </c>
      <c r="B12">
        <v>1</v>
      </c>
      <c r="C12" t="s">
        <v>93</v>
      </c>
      <c r="D12" t="s">
        <v>102</v>
      </c>
      <c r="F12">
        <v>1</v>
      </c>
      <c r="G12" t="s">
        <v>77</v>
      </c>
      <c r="J12">
        <v>2</v>
      </c>
      <c r="K12" t="s">
        <v>79</v>
      </c>
    </row>
    <row r="13" spans="1:17">
      <c r="A13" t="s">
        <v>35</v>
      </c>
      <c r="B13">
        <v>1</v>
      </c>
      <c r="C13" t="s">
        <v>106</v>
      </c>
      <c r="F13">
        <v>1</v>
      </c>
      <c r="G13" t="s">
        <v>77</v>
      </c>
      <c r="H13">
        <v>1</v>
      </c>
      <c r="I13" t="s">
        <v>89</v>
      </c>
    </row>
    <row r="14" spans="1:17">
      <c r="A14" t="s">
        <v>37</v>
      </c>
      <c r="B14">
        <v>2</v>
      </c>
      <c r="C14" t="s">
        <v>107</v>
      </c>
      <c r="D14" t="s">
        <v>84</v>
      </c>
      <c r="E14" t="s">
        <v>108</v>
      </c>
    </row>
    <row r="15" spans="1:17">
      <c r="A15" t="s">
        <v>41</v>
      </c>
      <c r="B15">
        <v>1</v>
      </c>
      <c r="C15" t="s">
        <v>109</v>
      </c>
      <c r="D15" t="s">
        <v>102</v>
      </c>
      <c r="E15" t="s">
        <v>108</v>
      </c>
      <c r="J15">
        <v>3</v>
      </c>
      <c r="K15" t="s">
        <v>79</v>
      </c>
      <c r="L15">
        <v>1</v>
      </c>
      <c r="M15" t="s">
        <v>103</v>
      </c>
      <c r="N15">
        <v>1</v>
      </c>
      <c r="O15" t="s">
        <v>104</v>
      </c>
    </row>
    <row r="16" spans="1:17">
      <c r="A16" t="s">
        <v>110</v>
      </c>
      <c r="B16">
        <v>1</v>
      </c>
      <c r="C16" t="s">
        <v>90</v>
      </c>
      <c r="D16" t="s">
        <v>102</v>
      </c>
      <c r="J16">
        <v>2</v>
      </c>
      <c r="K16" t="s">
        <v>79</v>
      </c>
      <c r="L16">
        <v>1</v>
      </c>
      <c r="M16" t="s">
        <v>99</v>
      </c>
      <c r="N16">
        <v>1</v>
      </c>
      <c r="O16" t="s">
        <v>111</v>
      </c>
    </row>
    <row r="17" spans="1:16">
      <c r="A17" t="s">
        <v>112</v>
      </c>
      <c r="B17">
        <v>1</v>
      </c>
      <c r="C17" t="s">
        <v>93</v>
      </c>
      <c r="J17">
        <v>2</v>
      </c>
      <c r="K17" t="s">
        <v>79</v>
      </c>
    </row>
    <row r="18" spans="1:16">
      <c r="A18" t="s">
        <v>113</v>
      </c>
      <c r="B18">
        <v>1</v>
      </c>
      <c r="C18" t="s">
        <v>93</v>
      </c>
      <c r="H18">
        <v>2</v>
      </c>
      <c r="I18" t="s">
        <v>89</v>
      </c>
    </row>
    <row r="19" spans="1:16">
      <c r="A19" t="s">
        <v>45</v>
      </c>
      <c r="B19">
        <v>1</v>
      </c>
      <c r="C19" t="s">
        <v>90</v>
      </c>
      <c r="D19" t="s">
        <v>94</v>
      </c>
      <c r="F19">
        <v>1</v>
      </c>
      <c r="G19" t="s">
        <v>114</v>
      </c>
    </row>
    <row r="20" spans="1:16">
      <c r="A20" t="s">
        <v>47</v>
      </c>
      <c r="B20">
        <v>2</v>
      </c>
      <c r="C20" t="s">
        <v>74</v>
      </c>
      <c r="D20" t="s">
        <v>115</v>
      </c>
      <c r="H20">
        <v>2</v>
      </c>
      <c r="I20" t="s">
        <v>89</v>
      </c>
      <c r="L20">
        <v>1</v>
      </c>
      <c r="M20" t="s">
        <v>103</v>
      </c>
    </row>
    <row r="21" spans="1:16">
      <c r="A21" t="s">
        <v>49</v>
      </c>
      <c r="B21">
        <v>1</v>
      </c>
      <c r="C21" t="s">
        <v>90</v>
      </c>
    </row>
    <row r="22" spans="1:16">
      <c r="A22" t="s">
        <v>51</v>
      </c>
      <c r="B22">
        <v>1</v>
      </c>
      <c r="C22" t="s">
        <v>116</v>
      </c>
    </row>
    <row r="23" spans="1:16">
      <c r="A23" t="s">
        <v>55</v>
      </c>
      <c r="B23">
        <v>1</v>
      </c>
      <c r="C23" t="s">
        <v>85</v>
      </c>
      <c r="H23">
        <v>1</v>
      </c>
      <c r="I23" t="s">
        <v>117</v>
      </c>
    </row>
    <row r="24" spans="1:16">
      <c r="A24" t="s">
        <v>56</v>
      </c>
      <c r="H24">
        <v>1</v>
      </c>
      <c r="I24" t="s">
        <v>117</v>
      </c>
      <c r="N24">
        <v>1</v>
      </c>
      <c r="O24" t="s">
        <v>118</v>
      </c>
    </row>
    <row r="25" spans="1:16">
      <c r="A25" t="s">
        <v>57</v>
      </c>
      <c r="D25" t="s">
        <v>119</v>
      </c>
      <c r="H25">
        <v>1</v>
      </c>
      <c r="I25" t="s">
        <v>117</v>
      </c>
    </row>
    <row r="26" spans="1:16">
      <c r="A26" t="s">
        <v>58</v>
      </c>
      <c r="B26">
        <v>1</v>
      </c>
      <c r="C26" t="s">
        <v>85</v>
      </c>
      <c r="D26" t="s">
        <v>120</v>
      </c>
      <c r="E26" t="s">
        <v>121</v>
      </c>
      <c r="J26">
        <v>1</v>
      </c>
      <c r="K26" t="s">
        <v>79</v>
      </c>
      <c r="N26">
        <v>2</v>
      </c>
      <c r="O26" t="s">
        <v>122</v>
      </c>
    </row>
    <row r="27" spans="1:16">
      <c r="A27" t="s">
        <v>60</v>
      </c>
      <c r="B27">
        <v>1</v>
      </c>
      <c r="C27" t="s">
        <v>90</v>
      </c>
      <c r="D27" t="s">
        <v>102</v>
      </c>
      <c r="E27" t="s">
        <v>123</v>
      </c>
      <c r="F27">
        <v>1</v>
      </c>
      <c r="G27" t="s">
        <v>77</v>
      </c>
      <c r="J27">
        <v>4</v>
      </c>
      <c r="K27" t="s">
        <v>79</v>
      </c>
    </row>
    <row r="28" spans="1:16">
      <c r="A28" t="s">
        <v>61</v>
      </c>
      <c r="B28">
        <v>1</v>
      </c>
      <c r="C28" t="s">
        <v>90</v>
      </c>
      <c r="D28" t="s">
        <v>124</v>
      </c>
      <c r="H28">
        <v>1</v>
      </c>
      <c r="I28" t="s">
        <v>125</v>
      </c>
    </row>
    <row r="29" spans="1:16">
      <c r="A29" t="s">
        <v>62</v>
      </c>
      <c r="B29">
        <v>1</v>
      </c>
      <c r="C29" t="s">
        <v>90</v>
      </c>
      <c r="D29" t="s">
        <v>102</v>
      </c>
      <c r="F29">
        <v>1</v>
      </c>
      <c r="G29" t="s">
        <v>77</v>
      </c>
      <c r="J29">
        <v>2</v>
      </c>
      <c r="K29" t="s">
        <v>126</v>
      </c>
      <c r="N29">
        <v>1</v>
      </c>
      <c r="O29" t="s">
        <v>127</v>
      </c>
    </row>
    <row r="30" spans="1:16">
      <c r="A30" t="s">
        <v>63</v>
      </c>
      <c r="B30">
        <v>1</v>
      </c>
      <c r="C30" t="s">
        <v>107</v>
      </c>
      <c r="D30" t="s">
        <v>84</v>
      </c>
      <c r="F30">
        <v>1</v>
      </c>
      <c r="G30" t="s">
        <v>77</v>
      </c>
      <c r="H30">
        <v>1</v>
      </c>
      <c r="I30" t="s">
        <v>125</v>
      </c>
    </row>
    <row r="32" spans="1:16">
      <c r="B32" s="14">
        <f>SUM(B5:B13,B15:B21,B27:B29)</f>
        <v>23</v>
      </c>
      <c r="C32" s="14" t="s">
        <v>128</v>
      </c>
      <c r="D32" s="14" t="s">
        <v>129</v>
      </c>
      <c r="E32" s="14"/>
      <c r="F32" s="14">
        <f>SUM(F2:F31)</f>
        <v>11</v>
      </c>
      <c r="G32" s="14" t="s">
        <v>130</v>
      </c>
      <c r="H32" s="14">
        <f>SUM(H2:H31)</f>
        <v>14</v>
      </c>
      <c r="I32" s="14" t="s">
        <v>117</v>
      </c>
      <c r="J32" s="14">
        <f>SUM(J2:J30)</f>
        <v>36</v>
      </c>
      <c r="K32" s="14" t="s">
        <v>79</v>
      </c>
      <c r="L32" s="14">
        <f>SUM(L2:L31)</f>
        <v>7</v>
      </c>
      <c r="M32" s="14" t="s">
        <v>80</v>
      </c>
      <c r="N32" s="14">
        <f>SUM(N2:N31,P6:P29)</f>
        <v>15</v>
      </c>
      <c r="O32" s="14"/>
      <c r="P32" s="14"/>
    </row>
    <row r="33" spans="1:12">
      <c r="B33" s="14"/>
      <c r="C33" s="14"/>
      <c r="D33" s="14" t="s">
        <v>131</v>
      </c>
      <c r="E33" s="14"/>
      <c r="F33" s="14"/>
      <c r="G33" s="14"/>
      <c r="H33" s="14"/>
      <c r="I33" s="14"/>
      <c r="J33" s="14"/>
      <c r="K33" s="14"/>
      <c r="L33" s="14"/>
    </row>
    <row r="35" spans="1:12">
      <c r="A35" s="14" t="s">
        <v>132</v>
      </c>
      <c r="B35" s="14">
        <f>SUM(B32,F32,H32,J32,J32,L32,N32)</f>
        <v>142</v>
      </c>
    </row>
    <row r="36" spans="1:12">
      <c r="A36" t="s">
        <v>133</v>
      </c>
      <c r="B36" s="7">
        <v>300</v>
      </c>
    </row>
    <row r="37" spans="1:12">
      <c r="A37" t="s">
        <v>134</v>
      </c>
      <c r="B37" s="7">
        <f>SUM(B35*B36)</f>
        <v>42600</v>
      </c>
    </row>
    <row r="39" spans="1:12">
      <c r="A39" t="s">
        <v>135</v>
      </c>
      <c r="B39">
        <v>10</v>
      </c>
    </row>
    <row r="40" spans="1:12">
      <c r="A40" t="s">
        <v>136</v>
      </c>
      <c r="B40" s="7">
        <f>SUM(B37/B39)</f>
        <v>4260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C73A-5464-4D1D-B142-768B86D2A627}">
  <dimension ref="A1:E46"/>
  <sheetViews>
    <sheetView topLeftCell="A19" workbookViewId="0">
      <selection activeCell="C2" sqref="C2"/>
    </sheetView>
  </sheetViews>
  <sheetFormatPr defaultRowHeight="14.25"/>
  <cols>
    <col min="1" max="1" width="18" bestFit="1" customWidth="1"/>
    <col min="2" max="2" width="10.28515625" customWidth="1"/>
    <col min="3" max="3" width="13" customWidth="1"/>
  </cols>
  <sheetData>
    <row r="1" spans="1:4" ht="15.75">
      <c r="A1" s="3" t="s">
        <v>0</v>
      </c>
      <c r="B1" s="3" t="s">
        <v>137</v>
      </c>
      <c r="C1" s="3" t="s">
        <v>138</v>
      </c>
      <c r="D1" s="3" t="s">
        <v>139</v>
      </c>
    </row>
    <row r="2" spans="1:4">
      <c r="A2" t="s">
        <v>8</v>
      </c>
      <c r="B2">
        <v>0.14000000000000001</v>
      </c>
    </row>
    <row r="3" spans="1:4">
      <c r="A3" t="s">
        <v>14</v>
      </c>
      <c r="B3">
        <v>0.15</v>
      </c>
    </row>
    <row r="4" spans="1:4">
      <c r="A4" t="s">
        <v>15</v>
      </c>
      <c r="B4">
        <v>0.27</v>
      </c>
    </row>
    <row r="5" spans="1:4">
      <c r="A5" t="s">
        <v>18</v>
      </c>
      <c r="B5">
        <v>0.4</v>
      </c>
    </row>
    <row r="6" spans="1:4">
      <c r="A6" t="s">
        <v>18</v>
      </c>
      <c r="B6">
        <v>2.0499999999999998</v>
      </c>
    </row>
    <row r="7" spans="1:4">
      <c r="A7" t="s">
        <v>22</v>
      </c>
      <c r="B7">
        <v>1.84</v>
      </c>
    </row>
    <row r="8" spans="1:4">
      <c r="A8" t="s">
        <v>25</v>
      </c>
      <c r="B8">
        <v>1.26</v>
      </c>
    </row>
    <row r="9" spans="1:4">
      <c r="A9" s="6" t="s">
        <v>27</v>
      </c>
      <c r="B9" s="6">
        <v>0.68</v>
      </c>
      <c r="C9" s="26">
        <v>44044</v>
      </c>
      <c r="D9" t="s">
        <v>140</v>
      </c>
    </row>
    <row r="10" spans="1:4">
      <c r="A10" t="s">
        <v>27</v>
      </c>
      <c r="B10">
        <v>0.13</v>
      </c>
    </row>
    <row r="11" spans="1:4">
      <c r="A11" t="s">
        <v>28</v>
      </c>
      <c r="B11">
        <v>2.5299999999999998</v>
      </c>
    </row>
    <row r="12" spans="1:4">
      <c r="A12" t="s">
        <v>28</v>
      </c>
      <c r="B12">
        <v>0.62</v>
      </c>
    </row>
    <row r="13" spans="1:4">
      <c r="A13" t="s">
        <v>28</v>
      </c>
      <c r="B13">
        <v>0.68</v>
      </c>
    </row>
    <row r="14" spans="1:4">
      <c r="A14" t="s">
        <v>30</v>
      </c>
      <c r="B14">
        <v>1</v>
      </c>
    </row>
    <row r="15" spans="1:4">
      <c r="A15" s="6" t="s">
        <v>30</v>
      </c>
      <c r="B15" s="6">
        <v>1.3</v>
      </c>
      <c r="C15" s="26">
        <v>44044</v>
      </c>
      <c r="D15" t="s">
        <v>140</v>
      </c>
    </row>
    <row r="16" spans="1:4">
      <c r="A16" s="6" t="s">
        <v>32</v>
      </c>
      <c r="B16" s="6">
        <v>0.17</v>
      </c>
      <c r="C16" s="26">
        <v>44044</v>
      </c>
      <c r="D16" t="s">
        <v>140</v>
      </c>
    </row>
    <row r="17" spans="1:4">
      <c r="A17" t="s">
        <v>33</v>
      </c>
      <c r="B17">
        <v>0.88</v>
      </c>
    </row>
    <row r="18" spans="1:4">
      <c r="A18" t="s">
        <v>35</v>
      </c>
      <c r="B18">
        <v>0.96</v>
      </c>
    </row>
    <row r="19" spans="1:4">
      <c r="A19" t="s">
        <v>37</v>
      </c>
      <c r="B19">
        <v>0.3</v>
      </c>
    </row>
    <row r="20" spans="1:4">
      <c r="A20" t="s">
        <v>37</v>
      </c>
      <c r="B20">
        <v>0.85</v>
      </c>
    </row>
    <row r="21" spans="1:4">
      <c r="A21" t="s">
        <v>37</v>
      </c>
      <c r="B21">
        <v>0.3</v>
      </c>
    </row>
    <row r="22" spans="1:4">
      <c r="A22" t="s">
        <v>41</v>
      </c>
      <c r="B22">
        <v>2.71</v>
      </c>
    </row>
    <row r="23" spans="1:4">
      <c r="A23" t="s">
        <v>141</v>
      </c>
      <c r="B23">
        <v>2.37</v>
      </c>
    </row>
    <row r="24" spans="1:4">
      <c r="A24" s="6" t="s">
        <v>141</v>
      </c>
      <c r="B24" s="6">
        <v>0.6</v>
      </c>
      <c r="C24" s="38">
        <v>44096</v>
      </c>
      <c r="D24" t="s">
        <v>140</v>
      </c>
    </row>
    <row r="25" spans="1:4">
      <c r="A25" t="s">
        <v>141</v>
      </c>
      <c r="B25">
        <v>0.8</v>
      </c>
    </row>
    <row r="26" spans="1:4">
      <c r="A26" s="6" t="s">
        <v>45</v>
      </c>
      <c r="B26" s="6">
        <v>0.23</v>
      </c>
      <c r="C26" s="38">
        <v>44095</v>
      </c>
      <c r="D26" t="s">
        <v>140</v>
      </c>
    </row>
    <row r="27" spans="1:4">
      <c r="A27" t="s">
        <v>47</v>
      </c>
      <c r="B27">
        <v>0.6</v>
      </c>
    </row>
    <row r="28" spans="1:4">
      <c r="A28" t="s">
        <v>47</v>
      </c>
      <c r="B28">
        <v>2.0499999999999998</v>
      </c>
    </row>
    <row r="29" spans="1:4">
      <c r="A29" s="6" t="s">
        <v>49</v>
      </c>
      <c r="B29" s="6">
        <v>0.04</v>
      </c>
      <c r="C29" s="6" t="s">
        <v>142</v>
      </c>
      <c r="D29" t="s">
        <v>143</v>
      </c>
    </row>
    <row r="30" spans="1:4">
      <c r="A30" t="s">
        <v>51</v>
      </c>
      <c r="B30">
        <v>0.26</v>
      </c>
    </row>
    <row r="31" spans="1:4">
      <c r="A31" t="s">
        <v>53</v>
      </c>
      <c r="B31">
        <v>0.2</v>
      </c>
    </row>
    <row r="32" spans="1:4">
      <c r="A32" t="s">
        <v>55</v>
      </c>
      <c r="B32">
        <v>1.07</v>
      </c>
    </row>
    <row r="33" spans="1:5">
      <c r="A33" s="6" t="s">
        <v>56</v>
      </c>
      <c r="B33" s="6">
        <v>1.38</v>
      </c>
      <c r="C33" s="26">
        <v>44105</v>
      </c>
      <c r="D33" t="s">
        <v>144</v>
      </c>
    </row>
    <row r="34" spans="1:5">
      <c r="A34" t="s">
        <v>57</v>
      </c>
      <c r="B34">
        <v>1.19</v>
      </c>
    </row>
    <row r="35" spans="1:5">
      <c r="A35" t="s">
        <v>58</v>
      </c>
      <c r="B35">
        <v>0.93</v>
      </c>
    </row>
    <row r="36" spans="1:5">
      <c r="A36" t="s">
        <v>59</v>
      </c>
      <c r="B36">
        <v>0.03</v>
      </c>
    </row>
    <row r="37" spans="1:5">
      <c r="A37" t="s">
        <v>60</v>
      </c>
      <c r="B37">
        <v>1.31</v>
      </c>
    </row>
    <row r="38" spans="1:5">
      <c r="A38" t="s">
        <v>60</v>
      </c>
      <c r="B38">
        <v>7.0000000000000007E-2</v>
      </c>
    </row>
    <row r="39" spans="1:5">
      <c r="A39" t="s">
        <v>61</v>
      </c>
      <c r="B39">
        <v>0.33</v>
      </c>
    </row>
    <row r="40" spans="1:5">
      <c r="A40" t="s">
        <v>62</v>
      </c>
      <c r="B40">
        <v>0.26</v>
      </c>
      <c r="C40" t="s">
        <v>145</v>
      </c>
    </row>
    <row r="41" spans="1:5">
      <c r="A41" s="6" t="s">
        <v>63</v>
      </c>
      <c r="B41" s="6">
        <v>0.67</v>
      </c>
      <c r="C41" s="6" t="s">
        <v>140</v>
      </c>
      <c r="D41" t="s">
        <v>140</v>
      </c>
    </row>
    <row r="43" spans="1:5">
      <c r="A43" t="s">
        <v>146</v>
      </c>
      <c r="B43">
        <f>SUM(B2:B42)</f>
        <v>33.610000000000007</v>
      </c>
      <c r="C43">
        <f>SUM(B43*2)</f>
        <v>67.220000000000013</v>
      </c>
    </row>
    <row r="44" spans="1:5">
      <c r="A44" t="s">
        <v>147</v>
      </c>
      <c r="B44">
        <f>SUM(B2:B8,B10:B14,B17:B23,B25,B27:B28,B30:B32,B34:B40)</f>
        <v>28.540000000000006</v>
      </c>
      <c r="C44">
        <f>SUM(B44*2)</f>
        <v>57.080000000000013</v>
      </c>
      <c r="D44" s="37">
        <f>SUM(C44/0.2)</f>
        <v>285.40000000000003</v>
      </c>
      <c r="E44" t="s">
        <v>148</v>
      </c>
    </row>
    <row r="46" spans="1:5">
      <c r="A46" t="s">
        <v>149</v>
      </c>
      <c r="B46">
        <v>0.02</v>
      </c>
      <c r="C46" t="s">
        <v>150</v>
      </c>
      <c r="D4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CB34-856B-45B9-8AAD-8CE9AF11CDDC}">
  <dimension ref="A1:C39"/>
  <sheetViews>
    <sheetView topLeftCell="A7" workbookViewId="0">
      <selection activeCell="D27" sqref="D27"/>
    </sheetView>
  </sheetViews>
  <sheetFormatPr defaultRowHeight="14.25"/>
  <cols>
    <col min="1" max="1" width="18" bestFit="1" customWidth="1"/>
  </cols>
  <sheetData>
    <row r="1" spans="1:3">
      <c r="A1" t="s">
        <v>8</v>
      </c>
      <c r="B1">
        <v>0.14000000000000001</v>
      </c>
    </row>
    <row r="2" spans="1:3">
      <c r="A2" t="s">
        <v>14</v>
      </c>
      <c r="B2">
        <v>0.15</v>
      </c>
    </row>
    <row r="3" spans="1:3">
      <c r="A3" t="s">
        <v>15</v>
      </c>
      <c r="B3">
        <v>0.27</v>
      </c>
    </row>
    <row r="4" spans="1:3">
      <c r="A4" t="s">
        <v>18</v>
      </c>
      <c r="B4">
        <v>0.4</v>
      </c>
    </row>
    <row r="5" spans="1:3">
      <c r="A5" t="s">
        <v>18</v>
      </c>
      <c r="B5">
        <v>2.0499999999999998</v>
      </c>
    </row>
    <row r="6" spans="1:3">
      <c r="A6" t="s">
        <v>22</v>
      </c>
      <c r="B6">
        <v>1.84</v>
      </c>
    </row>
    <row r="7" spans="1:3">
      <c r="A7" t="s">
        <v>25</v>
      </c>
      <c r="B7">
        <v>1.26</v>
      </c>
    </row>
    <row r="8" spans="1:3" s="28" customFormat="1">
      <c r="A8" s="6" t="s">
        <v>27</v>
      </c>
      <c r="B8" s="6">
        <v>0.68</v>
      </c>
      <c r="C8" s="27">
        <v>44044</v>
      </c>
    </row>
    <row r="9" spans="1:3">
      <c r="A9" t="s">
        <v>27</v>
      </c>
      <c r="B9">
        <v>0.13</v>
      </c>
    </row>
    <row r="10" spans="1:3">
      <c r="A10" t="s">
        <v>28</v>
      </c>
      <c r="B10">
        <v>2.5299999999999998</v>
      </c>
    </row>
    <row r="11" spans="1:3">
      <c r="A11" t="s">
        <v>28</v>
      </c>
      <c r="B11">
        <v>0.62</v>
      </c>
    </row>
    <row r="12" spans="1:3">
      <c r="A12" t="s">
        <v>28</v>
      </c>
      <c r="B12">
        <v>0.68</v>
      </c>
    </row>
    <row r="13" spans="1:3">
      <c r="A13" t="s">
        <v>30</v>
      </c>
      <c r="B13">
        <v>1</v>
      </c>
    </row>
    <row r="14" spans="1:3">
      <c r="A14" t="s">
        <v>30</v>
      </c>
      <c r="B14">
        <v>1.3</v>
      </c>
    </row>
    <row r="15" spans="1:3" s="28" customFormat="1">
      <c r="A15" s="6" t="s">
        <v>32</v>
      </c>
      <c r="B15" s="6">
        <v>0.17</v>
      </c>
      <c r="C15" s="26">
        <v>44044</v>
      </c>
    </row>
    <row r="16" spans="1:3">
      <c r="A16" t="s">
        <v>33</v>
      </c>
      <c r="B16">
        <v>0.88</v>
      </c>
      <c r="C16" t="s">
        <v>152</v>
      </c>
    </row>
    <row r="17" spans="1:3">
      <c r="A17" t="s">
        <v>35</v>
      </c>
      <c r="B17">
        <v>0.96</v>
      </c>
    </row>
    <row r="18" spans="1:3">
      <c r="A18" t="s">
        <v>37</v>
      </c>
      <c r="B18">
        <v>0.3</v>
      </c>
    </row>
    <row r="19" spans="1:3">
      <c r="A19" t="s">
        <v>37</v>
      </c>
      <c r="B19">
        <v>0.85</v>
      </c>
    </row>
    <row r="20" spans="1:3">
      <c r="A20" t="s">
        <v>37</v>
      </c>
      <c r="B20">
        <v>0.3</v>
      </c>
    </row>
    <row r="21" spans="1:3">
      <c r="A21" t="s">
        <v>41</v>
      </c>
      <c r="B21">
        <v>2.71</v>
      </c>
    </row>
    <row r="22" spans="1:3">
      <c r="A22" t="s">
        <v>141</v>
      </c>
      <c r="B22">
        <v>2.37</v>
      </c>
    </row>
    <row r="23" spans="1:3">
      <c r="A23" s="6" t="s">
        <v>141</v>
      </c>
      <c r="B23" s="6">
        <v>0.6</v>
      </c>
      <c r="C23" s="6"/>
    </row>
    <row r="24" spans="1:3">
      <c r="A24" t="s">
        <v>141</v>
      </c>
      <c r="B24">
        <v>0.8</v>
      </c>
    </row>
    <row r="25" spans="1:3" s="11" customFormat="1">
      <c r="A25" s="6" t="s">
        <v>45</v>
      </c>
      <c r="B25" s="6">
        <v>0.23</v>
      </c>
      <c r="C25" s="26">
        <v>44044</v>
      </c>
    </row>
    <row r="26" spans="1:3">
      <c r="A26" t="s">
        <v>47</v>
      </c>
      <c r="B26">
        <v>0.6</v>
      </c>
    </row>
    <row r="27" spans="1:3">
      <c r="A27" t="s">
        <v>47</v>
      </c>
      <c r="B27">
        <v>2.0499999999999998</v>
      </c>
    </row>
    <row r="28" spans="1:3" s="11" customFormat="1">
      <c r="A28" s="6" t="s">
        <v>49</v>
      </c>
      <c r="B28" s="6">
        <v>0.04</v>
      </c>
      <c r="C28" s="6" t="s">
        <v>140</v>
      </c>
    </row>
    <row r="29" spans="1:3">
      <c r="A29" t="s">
        <v>51</v>
      </c>
      <c r="B29">
        <v>0.26</v>
      </c>
    </row>
    <row r="30" spans="1:3">
      <c r="A30" t="s">
        <v>53</v>
      </c>
      <c r="B30">
        <v>0.2</v>
      </c>
    </row>
    <row r="31" spans="1:3">
      <c r="A31" t="s">
        <v>55</v>
      </c>
      <c r="B31">
        <v>1.07</v>
      </c>
    </row>
    <row r="32" spans="1:3">
      <c r="A32" s="6" t="s">
        <v>56</v>
      </c>
      <c r="B32" s="6">
        <v>1.38</v>
      </c>
      <c r="C32" s="26">
        <v>44105</v>
      </c>
    </row>
    <row r="33" spans="1:3">
      <c r="A33" t="s">
        <v>57</v>
      </c>
      <c r="B33">
        <v>1.19</v>
      </c>
    </row>
    <row r="34" spans="1:3">
      <c r="A34" t="s">
        <v>58</v>
      </c>
      <c r="B34">
        <v>0.93</v>
      </c>
    </row>
    <row r="35" spans="1:3">
      <c r="A35" t="s">
        <v>60</v>
      </c>
      <c r="B35">
        <v>1.38</v>
      </c>
    </row>
    <row r="36" spans="1:3">
      <c r="A36" t="s">
        <v>60</v>
      </c>
      <c r="B36">
        <v>7.0000000000000007E-2</v>
      </c>
    </row>
    <row r="37" spans="1:3">
      <c r="A37" t="s">
        <v>61</v>
      </c>
      <c r="B37">
        <v>0.33</v>
      </c>
    </row>
    <row r="38" spans="1:3">
      <c r="A38" s="6" t="s">
        <v>62</v>
      </c>
      <c r="B38" s="6">
        <v>0.26</v>
      </c>
      <c r="C38" s="6" t="s">
        <v>140</v>
      </c>
    </row>
    <row r="39" spans="1:3">
      <c r="A39" s="6" t="s">
        <v>63</v>
      </c>
      <c r="B39" s="6">
        <v>0.67</v>
      </c>
      <c r="C39" s="6" t="s">
        <v>140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4AC1-2205-4239-BB65-6EE190A132CC}">
  <dimension ref="A1:E12"/>
  <sheetViews>
    <sheetView workbookViewId="0">
      <selection activeCell="E10" sqref="E10"/>
    </sheetView>
  </sheetViews>
  <sheetFormatPr defaultRowHeight="14.25"/>
  <cols>
    <col min="1" max="1" width="35.42578125" bestFit="1" customWidth="1"/>
  </cols>
  <sheetData>
    <row r="1" spans="1:5">
      <c r="A1" s="6" t="s">
        <v>8</v>
      </c>
      <c r="B1" s="6">
        <v>0.14000000000000001</v>
      </c>
      <c r="C1" s="6" t="s">
        <v>11</v>
      </c>
      <c r="D1" s="6"/>
      <c r="E1" s="6" t="s">
        <v>140</v>
      </c>
    </row>
    <row r="2" spans="1:5">
      <c r="A2" s="6" t="s">
        <v>27</v>
      </c>
      <c r="B2" s="6">
        <v>0.13</v>
      </c>
      <c r="C2" s="6" t="s">
        <v>11</v>
      </c>
      <c r="D2" s="6"/>
      <c r="E2" s="6" t="s">
        <v>140</v>
      </c>
    </row>
    <row r="3" spans="1:5">
      <c r="A3" s="6" t="s">
        <v>28</v>
      </c>
      <c r="B3" s="6">
        <v>2.5299999999999998</v>
      </c>
      <c r="C3" s="6" t="s">
        <v>11</v>
      </c>
      <c r="D3" s="26">
        <v>44044</v>
      </c>
      <c r="E3" s="6" t="s">
        <v>140</v>
      </c>
    </row>
    <row r="4" spans="1:5">
      <c r="A4" t="s">
        <v>35</v>
      </c>
      <c r="B4">
        <v>0.96</v>
      </c>
      <c r="C4" t="s">
        <v>11</v>
      </c>
      <c r="E4" t="s">
        <v>153</v>
      </c>
    </row>
    <row r="5" spans="1:5">
      <c r="A5" t="s">
        <v>37</v>
      </c>
      <c r="B5">
        <v>0.85</v>
      </c>
      <c r="C5" t="s">
        <v>11</v>
      </c>
      <c r="E5" t="s">
        <v>154</v>
      </c>
    </row>
    <row r="6" spans="1:5">
      <c r="A6" s="6" t="s">
        <v>42</v>
      </c>
      <c r="B6" s="6">
        <v>2.37</v>
      </c>
      <c r="C6" s="6" t="s">
        <v>11</v>
      </c>
      <c r="D6" s="26">
        <v>44044</v>
      </c>
      <c r="E6" s="6" t="s">
        <v>140</v>
      </c>
    </row>
    <row r="7" spans="1:5">
      <c r="A7" t="s">
        <v>47</v>
      </c>
      <c r="B7">
        <v>2.0499999999999998</v>
      </c>
      <c r="C7" t="s">
        <v>11</v>
      </c>
      <c r="E7" t="s">
        <v>154</v>
      </c>
    </row>
    <row r="8" spans="1:5">
      <c r="A8" t="s">
        <v>55</v>
      </c>
      <c r="B8">
        <v>1.07</v>
      </c>
      <c r="C8" t="s">
        <v>11</v>
      </c>
      <c r="E8" t="s">
        <v>145</v>
      </c>
    </row>
    <row r="9" spans="1:5">
      <c r="A9" s="6" t="s">
        <v>56</v>
      </c>
      <c r="B9" s="6">
        <v>1.38</v>
      </c>
      <c r="C9" s="6" t="s">
        <v>11</v>
      </c>
      <c r="D9" s="26">
        <v>44105</v>
      </c>
      <c r="E9" s="6" t="s">
        <v>144</v>
      </c>
    </row>
    <row r="10" spans="1:5">
      <c r="A10" t="s">
        <v>57</v>
      </c>
      <c r="B10">
        <v>1.19</v>
      </c>
      <c r="C10" t="s">
        <v>11</v>
      </c>
      <c r="E10" t="s">
        <v>145</v>
      </c>
    </row>
    <row r="11" spans="1:5">
      <c r="A11" s="6" t="s">
        <v>61</v>
      </c>
      <c r="B11" s="6">
        <v>0.33</v>
      </c>
      <c r="C11" s="6" t="s">
        <v>11</v>
      </c>
      <c r="D11" s="6"/>
      <c r="E11" s="6" t="s">
        <v>140</v>
      </c>
    </row>
    <row r="12" spans="1:5">
      <c r="A12" s="6" t="s">
        <v>63</v>
      </c>
      <c r="B12" s="6">
        <v>0.67</v>
      </c>
      <c r="C12" s="6" t="s">
        <v>11</v>
      </c>
      <c r="D12" s="26">
        <v>44044</v>
      </c>
      <c r="E12" s="6" t="s">
        <v>140</v>
      </c>
    </row>
  </sheetData>
  <sortState xmlns:xlrd2="http://schemas.microsoft.com/office/spreadsheetml/2017/richdata2" ref="A1:C12">
    <sortCondition ref="C1:C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187E-D65D-4E87-B96F-35A61A16C5AF}">
  <sheetPr>
    <pageSetUpPr fitToPage="1"/>
  </sheetPr>
  <dimension ref="A1:G273"/>
  <sheetViews>
    <sheetView topLeftCell="A16" workbookViewId="0">
      <selection activeCell="N224" sqref="N224"/>
    </sheetView>
  </sheetViews>
  <sheetFormatPr defaultRowHeight="14.25"/>
  <cols>
    <col min="1" max="1" width="35.42578125" bestFit="1" customWidth="1"/>
    <col min="2" max="2" width="3.7109375" customWidth="1"/>
  </cols>
  <sheetData>
    <row r="1" spans="1:7" ht="15.75">
      <c r="A1" s="67" t="s">
        <v>0</v>
      </c>
      <c r="B1" s="68" t="s">
        <v>155</v>
      </c>
      <c r="C1" s="68" t="s">
        <v>139</v>
      </c>
      <c r="D1" s="68" t="s">
        <v>156</v>
      </c>
      <c r="E1" s="68" t="s">
        <v>157</v>
      </c>
      <c r="F1" s="68" t="s">
        <v>158</v>
      </c>
      <c r="G1" t="s">
        <v>7</v>
      </c>
    </row>
    <row r="2" spans="1:7">
      <c r="A2" s="68" t="s">
        <v>8</v>
      </c>
      <c r="B2" s="68"/>
      <c r="C2" s="68"/>
      <c r="D2" s="68"/>
      <c r="E2" s="68"/>
      <c r="F2" s="68"/>
    </row>
    <row r="3" spans="1:7">
      <c r="A3" s="68"/>
      <c r="B3" s="68"/>
      <c r="C3" s="68"/>
      <c r="D3" s="68"/>
      <c r="E3" s="68"/>
      <c r="F3" s="68"/>
    </row>
    <row r="4" spans="1:7">
      <c r="A4" s="68"/>
      <c r="B4" s="68"/>
      <c r="C4" s="68"/>
      <c r="D4" s="68"/>
      <c r="E4" s="68"/>
      <c r="F4" s="68"/>
    </row>
    <row r="5" spans="1:7">
      <c r="A5" s="68" t="s">
        <v>14</v>
      </c>
      <c r="B5" s="68"/>
      <c r="C5" s="68"/>
      <c r="D5" s="68"/>
      <c r="E5" s="68"/>
      <c r="F5" s="68"/>
    </row>
    <row r="6" spans="1:7">
      <c r="A6" s="68"/>
      <c r="B6" s="68"/>
      <c r="C6" s="68"/>
      <c r="D6" s="68"/>
      <c r="E6" s="68"/>
      <c r="F6" s="68"/>
    </row>
    <row r="7" spans="1:7">
      <c r="A7" s="68"/>
      <c r="B7" s="68"/>
      <c r="C7" s="68"/>
      <c r="D7" s="68"/>
      <c r="E7" s="68"/>
      <c r="F7" s="68"/>
    </row>
    <row r="8" spans="1:7">
      <c r="B8" s="68"/>
      <c r="C8" s="68"/>
      <c r="D8" s="68"/>
      <c r="E8" s="68"/>
      <c r="F8" s="68"/>
    </row>
    <row r="9" spans="1:7">
      <c r="A9" s="68" t="s">
        <v>15</v>
      </c>
      <c r="B9" s="68"/>
    </row>
    <row r="10" spans="1:7">
      <c r="A10" s="68"/>
      <c r="B10" s="68">
        <v>1</v>
      </c>
      <c r="C10" s="68" t="s">
        <v>140</v>
      </c>
      <c r="D10" s="68" t="s">
        <v>159</v>
      </c>
      <c r="E10" s="68" t="s">
        <v>160</v>
      </c>
      <c r="F10" s="68" t="s">
        <v>161</v>
      </c>
    </row>
    <row r="11" spans="1:7">
      <c r="A11" s="68" t="s">
        <v>18</v>
      </c>
      <c r="B11" s="68"/>
      <c r="C11" s="68"/>
      <c r="D11" s="68"/>
      <c r="E11" s="68"/>
      <c r="F11" s="68"/>
    </row>
    <row r="12" spans="1:7">
      <c r="A12" s="68"/>
      <c r="B12" s="68"/>
      <c r="C12" s="68"/>
      <c r="D12" s="68"/>
      <c r="E12" s="68"/>
      <c r="F12" s="68"/>
    </row>
    <row r="13" spans="1:7">
      <c r="A13" s="68"/>
      <c r="B13" s="68"/>
      <c r="C13" s="68"/>
      <c r="D13" s="68"/>
      <c r="E13" s="68"/>
      <c r="F13" s="68"/>
    </row>
    <row r="14" spans="1:7">
      <c r="A14" s="68"/>
      <c r="B14" s="68"/>
      <c r="C14" s="68"/>
      <c r="D14" s="68"/>
      <c r="E14" s="68"/>
      <c r="F14" s="68"/>
    </row>
    <row r="15" spans="1:7">
      <c r="A15" s="68"/>
      <c r="B15" s="68"/>
      <c r="C15" s="68"/>
      <c r="D15" s="68"/>
      <c r="E15" s="68"/>
      <c r="F15" s="68"/>
    </row>
    <row r="16" spans="1:7">
      <c r="A16" s="68"/>
      <c r="B16" s="68"/>
      <c r="C16" s="68"/>
      <c r="D16" s="68"/>
      <c r="E16" s="68"/>
      <c r="F16" s="68"/>
    </row>
    <row r="17" spans="1:6">
      <c r="A17" s="68"/>
      <c r="B17" s="68"/>
      <c r="C17" s="68"/>
      <c r="D17" s="68"/>
      <c r="E17" s="68"/>
      <c r="F17" s="68"/>
    </row>
    <row r="18" spans="1:6">
      <c r="A18" s="68"/>
      <c r="B18" s="68"/>
      <c r="C18" s="68"/>
      <c r="D18" s="68"/>
      <c r="E18" s="68"/>
      <c r="F18" s="68"/>
    </row>
    <row r="19" spans="1:6">
      <c r="A19" s="68"/>
      <c r="B19" s="68"/>
      <c r="C19" s="68"/>
      <c r="D19" s="68"/>
      <c r="E19" s="68"/>
      <c r="F19" s="68"/>
    </row>
    <row r="20" spans="1:6">
      <c r="A20" s="68"/>
      <c r="B20" s="68"/>
      <c r="C20" s="68"/>
      <c r="D20" s="68"/>
      <c r="E20" s="68"/>
      <c r="F20" s="68"/>
    </row>
    <row r="21" spans="1:6">
      <c r="A21" s="68"/>
      <c r="B21" s="68"/>
      <c r="C21" s="68"/>
      <c r="D21" s="68"/>
      <c r="E21" s="68"/>
      <c r="F21" s="68"/>
    </row>
    <row r="22" spans="1:6">
      <c r="A22" s="68"/>
      <c r="B22" s="68"/>
      <c r="C22" s="68"/>
      <c r="D22" s="68"/>
      <c r="E22" s="68"/>
      <c r="F22" s="68"/>
    </row>
    <row r="23" spans="1:6">
      <c r="A23" s="68"/>
      <c r="B23" s="68"/>
      <c r="C23" s="68"/>
      <c r="D23" s="68"/>
      <c r="E23" s="68"/>
      <c r="F23" s="68"/>
    </row>
    <row r="24" spans="1:6">
      <c r="A24" s="68"/>
      <c r="B24" s="68"/>
      <c r="C24" s="68"/>
      <c r="D24" s="68"/>
      <c r="E24" s="68"/>
      <c r="F24" s="68"/>
    </row>
    <row r="25" spans="1:6">
      <c r="A25" s="68"/>
      <c r="B25" s="68"/>
      <c r="C25" s="68"/>
      <c r="D25" s="68"/>
      <c r="E25" s="68"/>
      <c r="F25" s="68"/>
    </row>
    <row r="26" spans="1:6">
      <c r="A26" s="68"/>
      <c r="B26" s="68"/>
      <c r="C26" s="68"/>
      <c r="D26" s="68"/>
      <c r="E26" s="68"/>
      <c r="F26" s="68"/>
    </row>
    <row r="27" spans="1:6">
      <c r="A27" s="68"/>
      <c r="B27" s="68"/>
      <c r="C27" s="68"/>
      <c r="D27" s="68"/>
      <c r="E27" s="68"/>
      <c r="F27" s="68"/>
    </row>
    <row r="28" spans="1:6">
      <c r="A28" s="68"/>
      <c r="B28" s="68"/>
      <c r="C28" s="68"/>
      <c r="D28" s="68"/>
      <c r="E28" s="68"/>
      <c r="F28" s="68"/>
    </row>
    <row r="29" spans="1:6">
      <c r="A29" s="68"/>
      <c r="B29" s="68"/>
      <c r="C29" s="68"/>
      <c r="D29" s="68"/>
      <c r="E29" s="68"/>
      <c r="F29" s="68"/>
    </row>
    <row r="30" spans="1:6">
      <c r="A30" s="68"/>
      <c r="B30" s="68"/>
      <c r="C30" s="68"/>
      <c r="D30" s="68"/>
      <c r="E30" s="68"/>
      <c r="F30" s="68"/>
    </row>
    <row r="31" spans="1:6">
      <c r="A31" s="68"/>
      <c r="B31" s="68"/>
      <c r="C31" s="68"/>
      <c r="D31" s="68"/>
      <c r="E31" s="68"/>
      <c r="F31" s="68"/>
    </row>
    <row r="32" spans="1:6">
      <c r="A32" s="68"/>
      <c r="B32" s="68"/>
      <c r="C32" s="68"/>
      <c r="D32" s="68"/>
      <c r="E32" s="68"/>
      <c r="F32" s="68"/>
    </row>
    <row r="33" spans="1:6">
      <c r="A33" s="68" t="s">
        <v>22</v>
      </c>
      <c r="B33" s="68"/>
      <c r="C33" s="68"/>
      <c r="D33" s="68"/>
      <c r="E33" s="68"/>
      <c r="F33" s="68"/>
    </row>
    <row r="34" spans="1:6">
      <c r="A34" s="68"/>
      <c r="B34" s="68"/>
      <c r="C34" s="68"/>
      <c r="D34" s="68"/>
      <c r="E34" s="68"/>
      <c r="F34" s="68"/>
    </row>
    <row r="35" spans="1:6">
      <c r="A35" s="68"/>
      <c r="B35" s="68"/>
      <c r="C35" s="68"/>
      <c r="D35" s="68"/>
      <c r="E35" s="68"/>
      <c r="F35" s="68"/>
    </row>
    <row r="36" spans="1:6">
      <c r="A36" s="68"/>
      <c r="B36" s="68"/>
      <c r="C36" s="68"/>
      <c r="D36" s="68"/>
      <c r="E36" s="68"/>
      <c r="F36" s="68"/>
    </row>
    <row r="37" spans="1:6">
      <c r="A37" s="68"/>
      <c r="B37" s="68"/>
      <c r="C37" s="68"/>
      <c r="D37" s="68"/>
      <c r="E37" s="68"/>
      <c r="F37" s="68"/>
    </row>
    <row r="38" spans="1:6">
      <c r="A38" s="68"/>
      <c r="B38" s="68"/>
      <c r="C38" s="68"/>
      <c r="D38" s="68"/>
      <c r="E38" s="68"/>
      <c r="F38" s="68"/>
    </row>
    <row r="39" spans="1:6">
      <c r="A39" s="68"/>
      <c r="B39" s="68"/>
      <c r="C39" s="68"/>
      <c r="D39" s="68"/>
      <c r="E39" s="68"/>
      <c r="F39" s="68"/>
    </row>
    <row r="40" spans="1:6">
      <c r="A40" s="68"/>
      <c r="B40" s="68"/>
      <c r="C40" s="68"/>
      <c r="D40" s="68"/>
      <c r="E40" s="68"/>
      <c r="F40" s="68"/>
    </row>
    <row r="41" spans="1:6">
      <c r="A41" s="68"/>
      <c r="B41" s="68"/>
      <c r="C41" s="68"/>
      <c r="D41" s="68"/>
      <c r="E41" s="68"/>
      <c r="F41" s="68"/>
    </row>
    <row r="42" spans="1:6">
      <c r="A42" s="68"/>
      <c r="B42" s="68"/>
      <c r="C42" s="68"/>
      <c r="D42" s="68"/>
      <c r="E42" s="68"/>
      <c r="F42" s="68"/>
    </row>
    <row r="43" spans="1:6">
      <c r="A43" s="68"/>
      <c r="B43" s="68"/>
      <c r="C43" s="68"/>
      <c r="D43" s="68"/>
      <c r="E43" s="68"/>
      <c r="F43" s="68"/>
    </row>
    <row r="44" spans="1:6">
      <c r="A44" s="68"/>
      <c r="B44" s="68"/>
      <c r="C44" s="68"/>
      <c r="D44" s="68"/>
      <c r="E44" s="68"/>
      <c r="F44" s="68"/>
    </row>
    <row r="45" spans="1:6">
      <c r="A45" s="68"/>
      <c r="B45" s="68"/>
      <c r="C45" s="68"/>
      <c r="D45" s="68"/>
      <c r="E45" s="68"/>
      <c r="F45" s="68"/>
    </row>
    <row r="46" spans="1:6">
      <c r="A46" s="68"/>
      <c r="B46" s="68"/>
      <c r="C46" s="68"/>
      <c r="D46" s="68"/>
      <c r="E46" s="68"/>
      <c r="F46" s="68"/>
    </row>
    <row r="47" spans="1:6">
      <c r="A47" s="68"/>
      <c r="B47" s="68"/>
      <c r="C47" s="68"/>
      <c r="D47" s="68"/>
      <c r="E47" s="68"/>
      <c r="F47" s="68"/>
    </row>
    <row r="48" spans="1:6">
      <c r="A48" s="68"/>
      <c r="B48" s="68"/>
      <c r="C48" s="68"/>
      <c r="D48" s="68"/>
      <c r="E48" s="68"/>
      <c r="F48" s="68"/>
    </row>
    <row r="49" spans="1:6">
      <c r="A49" s="68"/>
      <c r="B49" s="68"/>
      <c r="C49" s="68"/>
      <c r="D49" s="68"/>
      <c r="E49" s="68"/>
      <c r="F49" s="68"/>
    </row>
    <row r="50" spans="1:6">
      <c r="A50" s="68" t="s">
        <v>25</v>
      </c>
      <c r="B50" s="68"/>
      <c r="C50" s="68"/>
      <c r="D50" s="68"/>
      <c r="E50" s="68"/>
      <c r="F50" s="68"/>
    </row>
    <row r="51" spans="1:6">
      <c r="A51" s="68"/>
      <c r="B51" s="68"/>
      <c r="C51" s="68"/>
      <c r="D51" s="68"/>
      <c r="E51" s="68"/>
      <c r="F51" s="68"/>
    </row>
    <row r="52" spans="1:6">
      <c r="A52" s="68"/>
      <c r="B52" s="68"/>
      <c r="C52" s="68"/>
      <c r="D52" s="68"/>
      <c r="E52" s="68"/>
      <c r="F52" s="68"/>
    </row>
    <row r="53" spans="1:6">
      <c r="A53" s="68"/>
      <c r="B53" s="68"/>
      <c r="C53" s="68"/>
      <c r="D53" s="68"/>
      <c r="E53" s="68"/>
      <c r="F53" s="68"/>
    </row>
    <row r="54" spans="1:6">
      <c r="A54" s="68"/>
      <c r="B54" s="68"/>
      <c r="C54" s="68"/>
      <c r="D54" s="68"/>
      <c r="E54" s="68"/>
      <c r="F54" s="68"/>
    </row>
    <row r="55" spans="1:6">
      <c r="A55" s="68"/>
      <c r="B55" s="68"/>
      <c r="C55" s="68"/>
      <c r="D55" s="68"/>
      <c r="E55" s="68"/>
      <c r="F55" s="68"/>
    </row>
    <row r="56" spans="1:6">
      <c r="A56" s="68"/>
      <c r="B56" s="68"/>
      <c r="C56" s="68"/>
      <c r="D56" s="68"/>
      <c r="E56" s="68"/>
      <c r="F56" s="68"/>
    </row>
    <row r="57" spans="1:6">
      <c r="A57" s="68"/>
      <c r="B57" s="68"/>
      <c r="C57" s="68"/>
      <c r="D57" s="68"/>
      <c r="E57" s="68"/>
      <c r="F57" s="68"/>
    </row>
    <row r="58" spans="1:6">
      <c r="A58" s="68"/>
      <c r="B58" s="68"/>
      <c r="C58" s="68"/>
      <c r="D58" s="68"/>
      <c r="E58" s="68"/>
      <c r="F58" s="68"/>
    </row>
    <row r="59" spans="1:6">
      <c r="A59" s="68"/>
      <c r="B59" s="68"/>
      <c r="C59" s="68"/>
      <c r="D59" s="68"/>
      <c r="E59" s="68"/>
      <c r="F59" s="68"/>
    </row>
    <row r="60" spans="1:6">
      <c r="A60" s="68"/>
      <c r="B60" s="68"/>
      <c r="C60" s="68"/>
      <c r="D60" s="68"/>
      <c r="E60" s="68"/>
      <c r="F60" s="68"/>
    </row>
    <row r="61" spans="1:6">
      <c r="A61" s="68"/>
      <c r="B61" s="68"/>
      <c r="C61" s="68"/>
      <c r="D61" s="68"/>
      <c r="E61" s="68"/>
      <c r="F61" s="68"/>
    </row>
    <row r="62" spans="1:6">
      <c r="A62" s="68"/>
      <c r="B62" s="68"/>
      <c r="C62" s="68"/>
      <c r="D62" s="68"/>
      <c r="E62" s="68"/>
      <c r="F62" s="68"/>
    </row>
    <row r="63" spans="1:6">
      <c r="C63" s="68"/>
      <c r="D63" s="68"/>
      <c r="E63" s="68"/>
      <c r="F63" s="68"/>
    </row>
    <row r="64" spans="1:6">
      <c r="A64" s="68" t="s">
        <v>27</v>
      </c>
      <c r="B64" s="68"/>
      <c r="C64" s="68"/>
      <c r="D64" s="68"/>
      <c r="E64" s="68"/>
      <c r="F64" s="68"/>
    </row>
    <row r="65" spans="1:6">
      <c r="A65" s="68"/>
      <c r="B65" s="68"/>
      <c r="C65" s="68"/>
      <c r="D65" s="68"/>
      <c r="E65" s="68"/>
      <c r="F65" s="68"/>
    </row>
    <row r="66" spans="1:6">
      <c r="A66" s="68"/>
      <c r="B66" s="68"/>
      <c r="C66" s="68"/>
      <c r="D66" s="68"/>
      <c r="E66" s="68"/>
      <c r="F66" s="68"/>
    </row>
    <row r="67" spans="1:6">
      <c r="A67" s="68"/>
      <c r="B67" s="68"/>
      <c r="C67" s="68"/>
      <c r="D67" s="68"/>
      <c r="E67" s="68"/>
      <c r="F67" s="68"/>
    </row>
    <row r="68" spans="1:6">
      <c r="A68" s="68"/>
      <c r="B68" s="68"/>
      <c r="C68" s="68"/>
      <c r="D68" s="68"/>
      <c r="E68" s="68"/>
      <c r="F68" s="68"/>
    </row>
    <row r="69" spans="1:6">
      <c r="A69" s="68"/>
      <c r="B69" s="68"/>
      <c r="C69" s="68"/>
      <c r="D69" s="68"/>
      <c r="E69" s="68"/>
      <c r="F69" s="68"/>
    </row>
    <row r="70" spans="1:6">
      <c r="A70" s="68"/>
      <c r="B70" s="68"/>
      <c r="C70" s="68"/>
      <c r="D70" s="68"/>
      <c r="E70" s="68"/>
      <c r="F70" s="68"/>
    </row>
    <row r="71" spans="1:6">
      <c r="A71" s="68"/>
      <c r="B71" s="68"/>
      <c r="C71" s="68"/>
      <c r="D71" s="68"/>
      <c r="E71" s="68"/>
      <c r="F71" s="68"/>
    </row>
    <row r="72" spans="1:6">
      <c r="A72" s="68"/>
      <c r="B72" s="68"/>
      <c r="C72" s="68"/>
      <c r="D72" s="68"/>
      <c r="E72" s="68"/>
      <c r="F72" s="68"/>
    </row>
    <row r="73" spans="1:6">
      <c r="A73" s="68"/>
      <c r="B73" s="68"/>
      <c r="C73" s="68"/>
      <c r="D73" s="68"/>
      <c r="E73" s="68"/>
      <c r="F73" s="68"/>
    </row>
    <row r="74" spans="1:6">
      <c r="A74" s="68" t="s">
        <v>28</v>
      </c>
      <c r="B74" s="68"/>
      <c r="C74" s="68"/>
      <c r="D74" s="68"/>
      <c r="E74" s="68"/>
      <c r="F74" s="68"/>
    </row>
    <row r="75" spans="1:6">
      <c r="A75" s="68"/>
      <c r="B75" s="68"/>
      <c r="C75" s="68"/>
      <c r="D75" s="68"/>
      <c r="E75" s="68"/>
      <c r="F75" s="68"/>
    </row>
    <row r="76" spans="1:6">
      <c r="A76" s="68"/>
      <c r="B76" s="68"/>
      <c r="C76" s="68"/>
      <c r="D76" s="68"/>
      <c r="E76" s="68"/>
      <c r="F76" s="68"/>
    </row>
    <row r="77" spans="1:6">
      <c r="A77" s="68"/>
      <c r="B77" s="68"/>
      <c r="C77" s="68"/>
      <c r="D77" s="68"/>
      <c r="E77" s="68"/>
      <c r="F77" s="68"/>
    </row>
    <row r="78" spans="1:6">
      <c r="A78" s="68"/>
      <c r="B78" s="68"/>
      <c r="C78" s="68"/>
      <c r="D78" s="68"/>
      <c r="E78" s="68"/>
      <c r="F78" s="68"/>
    </row>
    <row r="79" spans="1:6">
      <c r="A79" s="68"/>
      <c r="B79" s="68"/>
      <c r="C79" s="68"/>
      <c r="D79" s="68"/>
      <c r="E79" s="68"/>
      <c r="F79" s="68"/>
    </row>
    <row r="80" spans="1:6">
      <c r="A80" s="68"/>
      <c r="B80" s="68"/>
      <c r="C80" s="68"/>
      <c r="D80" s="68"/>
      <c r="E80" s="68"/>
      <c r="F80" s="68"/>
    </row>
    <row r="81" spans="1:6">
      <c r="A81" s="68"/>
      <c r="B81" s="68"/>
      <c r="C81" s="68"/>
      <c r="D81" s="68"/>
      <c r="E81" s="68"/>
      <c r="F81" s="68"/>
    </row>
    <row r="82" spans="1:6">
      <c r="A82" s="68"/>
      <c r="B82" s="68"/>
      <c r="C82" s="68"/>
      <c r="D82" s="68"/>
      <c r="E82" s="68"/>
      <c r="F82" s="68"/>
    </row>
    <row r="83" spans="1:6">
      <c r="A83" s="68"/>
      <c r="B83" s="68"/>
      <c r="C83" s="68"/>
      <c r="D83" s="68"/>
      <c r="E83" s="68"/>
      <c r="F83" s="68"/>
    </row>
    <row r="84" spans="1:6">
      <c r="A84" s="68"/>
      <c r="B84" s="68"/>
      <c r="C84" s="68"/>
      <c r="D84" s="68"/>
      <c r="E84" s="68"/>
      <c r="F84" s="68"/>
    </row>
    <row r="85" spans="1:6">
      <c r="A85" s="68"/>
      <c r="B85" s="68"/>
      <c r="C85" s="68"/>
      <c r="D85" s="68"/>
      <c r="E85" s="68"/>
      <c r="F85" s="68"/>
    </row>
    <row r="86" spans="1:6">
      <c r="A86" s="68"/>
      <c r="B86" s="68"/>
      <c r="C86" s="68"/>
      <c r="D86" s="68"/>
      <c r="E86" s="68"/>
      <c r="F86" s="68"/>
    </row>
    <row r="87" spans="1:6">
      <c r="A87" s="68"/>
      <c r="B87" s="68"/>
      <c r="C87" s="68"/>
      <c r="D87" s="68"/>
      <c r="E87" s="68"/>
      <c r="F87" s="68"/>
    </row>
    <row r="88" spans="1:6">
      <c r="A88" s="68"/>
      <c r="B88" s="68"/>
      <c r="C88" s="68"/>
      <c r="D88" s="68"/>
      <c r="E88" s="68"/>
      <c r="F88" s="68"/>
    </row>
    <row r="89" spans="1:6">
      <c r="A89" s="68"/>
      <c r="B89" s="68"/>
      <c r="C89" s="68"/>
      <c r="D89" s="68"/>
      <c r="E89" s="68"/>
      <c r="F89" s="68"/>
    </row>
    <row r="90" spans="1:6">
      <c r="A90" s="68"/>
      <c r="B90" s="68"/>
      <c r="C90" s="68"/>
      <c r="D90" s="68"/>
      <c r="E90" s="68"/>
      <c r="F90" s="68"/>
    </row>
    <row r="91" spans="1:6">
      <c r="A91" s="68"/>
      <c r="B91" s="68"/>
      <c r="C91" s="68"/>
      <c r="D91" s="68"/>
      <c r="E91" s="68"/>
      <c r="F91" s="68"/>
    </row>
    <row r="92" spans="1:6">
      <c r="A92" s="68"/>
      <c r="B92" s="68"/>
      <c r="C92" s="68"/>
      <c r="D92" s="68"/>
      <c r="E92" s="68"/>
      <c r="F92" s="68"/>
    </row>
    <row r="93" spans="1:6">
      <c r="A93" s="68"/>
      <c r="B93" s="68"/>
      <c r="C93" s="68"/>
      <c r="D93" s="68"/>
      <c r="E93" s="68"/>
      <c r="F93" s="68"/>
    </row>
    <row r="94" spans="1:6">
      <c r="A94" s="68"/>
      <c r="B94" s="68"/>
      <c r="C94" s="68"/>
      <c r="D94" s="68"/>
      <c r="E94" s="68"/>
      <c r="F94" s="68"/>
    </row>
    <row r="95" spans="1:6">
      <c r="A95" s="68"/>
      <c r="B95" s="68"/>
      <c r="C95" s="68"/>
      <c r="D95" s="68"/>
      <c r="E95" s="68"/>
      <c r="F95" s="68"/>
    </row>
    <row r="96" spans="1:6">
      <c r="A96" s="68" t="s">
        <v>30</v>
      </c>
      <c r="B96" s="68"/>
      <c r="C96" s="68"/>
      <c r="D96" s="68"/>
      <c r="E96" s="68"/>
      <c r="F96" s="68"/>
    </row>
    <row r="97" spans="1:6">
      <c r="A97" s="68"/>
      <c r="B97" s="68"/>
      <c r="C97" s="68"/>
      <c r="D97" s="68"/>
      <c r="E97" s="68"/>
      <c r="F97" s="68"/>
    </row>
    <row r="98" spans="1:6">
      <c r="A98" s="68"/>
      <c r="B98" s="68"/>
      <c r="C98" s="68"/>
      <c r="D98" s="68"/>
      <c r="E98" s="68"/>
      <c r="F98" s="68"/>
    </row>
    <row r="99" spans="1:6">
      <c r="A99" s="68"/>
      <c r="B99" s="68"/>
      <c r="C99" s="68"/>
      <c r="D99" s="68"/>
      <c r="E99" s="68"/>
      <c r="F99" s="68"/>
    </row>
    <row r="100" spans="1:6">
      <c r="A100" s="68"/>
      <c r="B100" s="68"/>
      <c r="C100" s="68"/>
      <c r="D100" s="68"/>
      <c r="E100" s="68"/>
      <c r="F100" s="68"/>
    </row>
    <row r="101" spans="1:6">
      <c r="A101" s="68"/>
      <c r="B101" s="68"/>
      <c r="C101" s="68"/>
      <c r="D101" s="68"/>
      <c r="E101" s="68"/>
      <c r="F101" s="68"/>
    </row>
    <row r="102" spans="1:6">
      <c r="A102" s="68"/>
      <c r="B102" s="68"/>
      <c r="C102" s="68"/>
      <c r="D102" s="68"/>
      <c r="E102" s="68"/>
      <c r="F102" s="68"/>
    </row>
    <row r="103" spans="1:6">
      <c r="A103" s="68"/>
      <c r="B103" s="68"/>
      <c r="C103" s="68"/>
      <c r="D103" s="68"/>
      <c r="E103" s="68"/>
      <c r="F103" s="68"/>
    </row>
    <row r="104" spans="1:6">
      <c r="A104" s="68"/>
      <c r="B104" s="68"/>
      <c r="C104" s="68"/>
      <c r="D104" s="68"/>
      <c r="E104" s="68"/>
      <c r="F104" s="68"/>
    </row>
    <row r="105" spans="1:6">
      <c r="A105" s="68"/>
      <c r="B105" s="68"/>
      <c r="C105" s="68"/>
      <c r="D105" s="68"/>
      <c r="E105" s="68"/>
      <c r="F105" s="68"/>
    </row>
    <row r="106" spans="1:6">
      <c r="A106" s="68"/>
      <c r="B106" s="68"/>
      <c r="C106" s="68"/>
      <c r="D106" s="68"/>
      <c r="E106" s="68"/>
      <c r="F106" s="68"/>
    </row>
    <row r="107" spans="1:6">
      <c r="A107" s="68"/>
      <c r="B107" s="68"/>
      <c r="C107" s="68"/>
      <c r="D107" s="68"/>
      <c r="E107" s="68"/>
      <c r="F107" s="68"/>
    </row>
    <row r="108" spans="1:6">
      <c r="A108" s="68"/>
      <c r="B108" s="68"/>
      <c r="C108" s="68"/>
      <c r="D108" s="68"/>
      <c r="E108" s="68"/>
      <c r="F108" s="68"/>
    </row>
    <row r="109" spans="1:6">
      <c r="A109" s="68"/>
      <c r="B109" s="68"/>
      <c r="C109" s="68"/>
      <c r="D109" s="68"/>
      <c r="E109" s="68"/>
      <c r="F109" s="68"/>
    </row>
    <row r="110" spans="1:6">
      <c r="A110" s="68"/>
      <c r="B110" s="68"/>
      <c r="C110" s="68"/>
      <c r="D110" s="68"/>
      <c r="E110" s="68"/>
      <c r="F110" s="68"/>
    </row>
    <row r="111" spans="1:6">
      <c r="A111" s="68"/>
      <c r="B111" s="68"/>
      <c r="C111" s="68"/>
      <c r="D111" s="68"/>
      <c r="E111" s="68"/>
      <c r="F111" s="68"/>
    </row>
    <row r="112" spans="1:6">
      <c r="A112" s="68" t="s">
        <v>32</v>
      </c>
      <c r="B112" s="68"/>
      <c r="C112" s="68"/>
      <c r="D112" s="68"/>
      <c r="E112" s="68"/>
      <c r="F112" s="68"/>
    </row>
    <row r="113" spans="1:6">
      <c r="A113" s="68"/>
      <c r="B113" s="68"/>
      <c r="C113" s="68"/>
      <c r="D113" s="68"/>
      <c r="E113" s="68"/>
      <c r="F113" s="68"/>
    </row>
    <row r="114" spans="1:6">
      <c r="A114" s="68"/>
      <c r="B114" s="68"/>
      <c r="C114" s="68"/>
      <c r="D114" s="68"/>
      <c r="E114" s="68"/>
      <c r="F114" s="68"/>
    </row>
    <row r="115" spans="1:6">
      <c r="A115" s="68"/>
      <c r="B115" s="68"/>
      <c r="C115" s="68"/>
      <c r="D115" s="68"/>
      <c r="E115" s="68"/>
      <c r="F115" s="68"/>
    </row>
    <row r="116" spans="1:6">
      <c r="A116" s="68"/>
      <c r="B116" s="68"/>
      <c r="C116" s="68"/>
      <c r="D116" s="68"/>
      <c r="E116" s="68"/>
      <c r="F116" s="68"/>
    </row>
    <row r="117" spans="1:6">
      <c r="A117" s="68" t="s">
        <v>33</v>
      </c>
      <c r="B117" s="68"/>
      <c r="C117" s="68"/>
      <c r="D117" s="68"/>
      <c r="E117" s="68"/>
      <c r="F117" s="68"/>
    </row>
    <row r="118" spans="1:6">
      <c r="A118" s="68"/>
      <c r="B118" s="68"/>
      <c r="C118" s="68"/>
      <c r="D118" s="68"/>
      <c r="E118" s="68"/>
      <c r="F118" s="68"/>
    </row>
    <row r="119" spans="1:6">
      <c r="A119" s="68"/>
      <c r="B119" s="68"/>
      <c r="C119" s="68"/>
      <c r="D119" s="68"/>
      <c r="E119" s="68"/>
      <c r="F119" s="68"/>
    </row>
    <row r="120" spans="1:6">
      <c r="A120" s="68"/>
      <c r="B120" s="68"/>
      <c r="C120" s="68"/>
      <c r="D120" s="68"/>
      <c r="E120" s="68"/>
      <c r="F120" s="68"/>
    </row>
    <row r="121" spans="1:6">
      <c r="A121" s="68"/>
      <c r="B121" s="68"/>
      <c r="C121" s="68"/>
      <c r="D121" s="68"/>
      <c r="E121" s="68"/>
      <c r="F121" s="68"/>
    </row>
    <row r="122" spans="1:6">
      <c r="A122" s="68"/>
      <c r="B122" s="68"/>
      <c r="C122" s="68"/>
      <c r="D122" s="68"/>
      <c r="E122" s="68"/>
      <c r="F122" s="68"/>
    </row>
    <row r="123" spans="1:6">
      <c r="A123" s="68"/>
      <c r="B123" s="68"/>
      <c r="C123" s="68"/>
      <c r="D123" s="68"/>
      <c r="E123" s="68"/>
      <c r="F123" s="68"/>
    </row>
    <row r="124" spans="1:6">
      <c r="A124" s="68"/>
      <c r="B124" s="68"/>
      <c r="C124" s="68"/>
      <c r="D124" s="68"/>
      <c r="E124" s="68"/>
      <c r="F124" s="68"/>
    </row>
    <row r="125" spans="1:6">
      <c r="A125" s="68"/>
      <c r="B125" s="68"/>
      <c r="C125" s="68"/>
      <c r="D125" s="68"/>
      <c r="E125" s="68"/>
      <c r="F125" s="68"/>
    </row>
    <row r="126" spans="1:6">
      <c r="A126" s="68"/>
      <c r="B126" s="68"/>
      <c r="C126" s="68"/>
      <c r="D126" s="68"/>
      <c r="E126" s="68"/>
      <c r="F126" s="68"/>
    </row>
    <row r="127" spans="1:6">
      <c r="A127" s="68"/>
      <c r="B127" s="68"/>
      <c r="C127" s="68"/>
      <c r="D127" s="68"/>
      <c r="E127" s="68"/>
      <c r="F127" s="68"/>
    </row>
    <row r="128" spans="1:6">
      <c r="A128" s="68" t="s">
        <v>35</v>
      </c>
      <c r="B128" s="68"/>
      <c r="C128" s="68"/>
      <c r="D128" s="68"/>
      <c r="E128" s="68"/>
      <c r="F128" s="68"/>
    </row>
    <row r="129" spans="1:6">
      <c r="A129" s="68"/>
      <c r="B129" s="68"/>
      <c r="C129" s="68"/>
      <c r="D129" s="68"/>
      <c r="E129" s="68"/>
      <c r="F129" s="68"/>
    </row>
    <row r="130" spans="1:6">
      <c r="A130" s="68"/>
      <c r="B130" s="68"/>
      <c r="C130" s="68"/>
      <c r="D130" s="68"/>
      <c r="E130" s="68"/>
      <c r="F130" s="68"/>
    </row>
    <row r="131" spans="1:6">
      <c r="A131" s="68"/>
      <c r="B131" s="68"/>
      <c r="C131" s="68"/>
      <c r="D131" s="68"/>
      <c r="E131" s="68"/>
      <c r="F131" s="68"/>
    </row>
    <row r="132" spans="1:6">
      <c r="A132" s="68"/>
      <c r="B132" s="68"/>
      <c r="C132" s="68"/>
      <c r="D132" s="68"/>
      <c r="E132" s="68"/>
      <c r="F132" s="68"/>
    </row>
    <row r="133" spans="1:6">
      <c r="A133" s="68"/>
      <c r="B133" s="68"/>
      <c r="C133" s="68"/>
      <c r="D133" s="68"/>
      <c r="E133" s="68"/>
      <c r="F133" s="68"/>
    </row>
    <row r="134" spans="1:6">
      <c r="A134" s="68"/>
      <c r="B134" s="68"/>
      <c r="C134" s="68"/>
      <c r="D134" s="68"/>
      <c r="E134" s="68"/>
      <c r="F134" s="68"/>
    </row>
    <row r="135" spans="1:6">
      <c r="A135" s="68"/>
      <c r="B135" s="68"/>
      <c r="C135" s="68"/>
      <c r="D135" s="68"/>
      <c r="E135" s="68"/>
      <c r="F135" s="68"/>
    </row>
    <row r="136" spans="1:6">
      <c r="A136" s="68"/>
      <c r="B136" s="68"/>
      <c r="C136" s="68"/>
      <c r="D136" s="68"/>
      <c r="E136" s="68"/>
      <c r="F136" s="68"/>
    </row>
    <row r="137" spans="1:6">
      <c r="A137" s="68"/>
      <c r="B137" s="68"/>
      <c r="C137" s="68"/>
      <c r="D137" s="68"/>
      <c r="E137" s="68"/>
      <c r="F137" s="68"/>
    </row>
    <row r="138" spans="1:6">
      <c r="A138" s="68"/>
      <c r="B138" s="68"/>
      <c r="C138" s="68"/>
      <c r="D138" s="68"/>
      <c r="E138" s="68"/>
      <c r="F138" s="68"/>
    </row>
    <row r="139" spans="1:6">
      <c r="A139" s="68"/>
      <c r="B139" s="68"/>
      <c r="C139" s="68"/>
      <c r="D139" s="68"/>
      <c r="E139" s="68"/>
      <c r="F139" s="68"/>
    </row>
    <row r="140" spans="1:6">
      <c r="A140" s="68"/>
      <c r="B140" s="68"/>
      <c r="C140" s="68"/>
      <c r="D140" s="68"/>
      <c r="E140" s="68"/>
      <c r="F140" s="68"/>
    </row>
    <row r="141" spans="1:6">
      <c r="A141" s="68"/>
      <c r="B141" s="68"/>
      <c r="C141" s="68"/>
      <c r="D141" s="68"/>
      <c r="E141" s="68"/>
      <c r="F141" s="68"/>
    </row>
    <row r="142" spans="1:6">
      <c r="A142" s="68"/>
      <c r="B142" s="68"/>
      <c r="C142" s="68"/>
      <c r="D142" s="68"/>
      <c r="E142" s="68"/>
      <c r="F142" s="68"/>
    </row>
    <row r="143" spans="1:6">
      <c r="A143" s="68"/>
      <c r="B143" s="68"/>
      <c r="C143" s="68"/>
      <c r="D143" s="68"/>
      <c r="E143" s="68"/>
      <c r="F143" s="68"/>
    </row>
    <row r="144" spans="1:6">
      <c r="A144" s="68" t="s">
        <v>37</v>
      </c>
      <c r="B144" s="68"/>
      <c r="C144" s="68"/>
      <c r="D144" s="68"/>
      <c r="E144" s="68"/>
      <c r="F144" s="68"/>
    </row>
    <row r="145" spans="1:7">
      <c r="A145" s="68"/>
      <c r="B145" s="68">
        <v>1</v>
      </c>
      <c r="C145" t="s">
        <v>140</v>
      </c>
      <c r="D145" s="68" t="s">
        <v>162</v>
      </c>
      <c r="E145" s="68" t="s">
        <v>160</v>
      </c>
      <c r="F145" s="68" t="s">
        <v>163</v>
      </c>
      <c r="G145" t="s">
        <v>164</v>
      </c>
    </row>
    <row r="146" spans="1:7">
      <c r="A146" s="68"/>
      <c r="B146" s="68">
        <v>2</v>
      </c>
      <c r="C146" t="s">
        <v>140</v>
      </c>
      <c r="D146" s="68" t="s">
        <v>165</v>
      </c>
      <c r="E146" s="68" t="s">
        <v>166</v>
      </c>
      <c r="F146" s="68" t="s">
        <v>161</v>
      </c>
    </row>
    <row r="147" spans="1:7">
      <c r="A147" s="68"/>
      <c r="B147" s="68">
        <v>3</v>
      </c>
      <c r="C147" t="s">
        <v>153</v>
      </c>
      <c r="D147" s="68" t="s">
        <v>167</v>
      </c>
      <c r="E147" s="68" t="s">
        <v>168</v>
      </c>
      <c r="F147" s="68" t="s">
        <v>169</v>
      </c>
      <c r="G147" t="s">
        <v>170</v>
      </c>
    </row>
    <row r="148" spans="1:7">
      <c r="A148" s="68" t="s">
        <v>41</v>
      </c>
      <c r="B148" s="68"/>
      <c r="C148" s="68"/>
      <c r="D148" s="68"/>
      <c r="E148" s="68"/>
      <c r="F148" s="68"/>
    </row>
    <row r="149" spans="1:7">
      <c r="A149" s="68"/>
      <c r="B149" s="68"/>
      <c r="C149" s="68"/>
      <c r="D149" s="68"/>
      <c r="E149" s="68"/>
      <c r="F149" s="68"/>
    </row>
    <row r="150" spans="1:7">
      <c r="A150" s="68"/>
      <c r="B150" s="68"/>
      <c r="C150" s="68"/>
      <c r="D150" s="68"/>
      <c r="E150" s="68"/>
      <c r="F150" s="68"/>
    </row>
    <row r="151" spans="1:7">
      <c r="A151" s="68"/>
      <c r="B151" s="68"/>
      <c r="C151" s="68"/>
      <c r="D151" s="68"/>
      <c r="E151" s="68"/>
      <c r="F151" s="68"/>
    </row>
    <row r="152" spans="1:7">
      <c r="A152" s="68"/>
      <c r="B152" s="68"/>
      <c r="C152" s="68"/>
      <c r="D152" s="68"/>
      <c r="E152" s="68"/>
      <c r="F152" s="68"/>
    </row>
    <row r="153" spans="1:7">
      <c r="A153" s="68"/>
      <c r="B153" s="68"/>
      <c r="C153" s="68"/>
      <c r="D153" s="68"/>
      <c r="E153" s="68"/>
      <c r="F153" s="68"/>
    </row>
    <row r="154" spans="1:7">
      <c r="A154" s="68"/>
      <c r="B154" s="68"/>
      <c r="C154" s="68"/>
      <c r="D154" s="68"/>
      <c r="E154" s="68"/>
      <c r="F154" s="68"/>
    </row>
    <row r="155" spans="1:7">
      <c r="A155" s="68"/>
      <c r="B155" s="68"/>
      <c r="C155" s="68"/>
      <c r="D155" s="68"/>
      <c r="E155" s="68"/>
      <c r="F155" s="68"/>
    </row>
    <row r="156" spans="1:7">
      <c r="A156" s="68"/>
      <c r="B156" s="68"/>
      <c r="C156" s="68"/>
      <c r="D156" s="68"/>
      <c r="E156" s="68"/>
      <c r="F156" s="68"/>
    </row>
    <row r="157" spans="1:7">
      <c r="A157" s="68"/>
      <c r="B157" s="68"/>
      <c r="C157" s="68"/>
      <c r="D157" s="68"/>
      <c r="E157" s="68"/>
      <c r="F157" s="68"/>
    </row>
    <row r="158" spans="1:7">
      <c r="A158" s="68"/>
      <c r="B158" s="68"/>
      <c r="C158" s="68"/>
      <c r="D158" s="68"/>
      <c r="E158" s="68"/>
      <c r="F158" s="68"/>
    </row>
    <row r="159" spans="1:7">
      <c r="A159" s="68"/>
      <c r="B159" s="68"/>
      <c r="C159" s="68"/>
      <c r="D159" s="68"/>
      <c r="E159" s="68"/>
      <c r="F159" s="68"/>
    </row>
    <row r="160" spans="1:7">
      <c r="A160" s="68"/>
      <c r="B160" s="68"/>
      <c r="C160" s="68"/>
      <c r="D160" s="68"/>
      <c r="E160" s="68"/>
      <c r="F160" s="68"/>
    </row>
    <row r="161" spans="1:6">
      <c r="A161" s="68"/>
      <c r="B161" s="68"/>
      <c r="C161" s="68"/>
      <c r="D161" s="68"/>
      <c r="E161" s="68"/>
      <c r="F161" s="68"/>
    </row>
    <row r="162" spans="1:6">
      <c r="A162" s="68"/>
      <c r="B162" s="68"/>
      <c r="C162" s="68"/>
      <c r="D162" s="68"/>
      <c r="E162" s="68"/>
      <c r="F162" s="68"/>
    </row>
    <row r="163" spans="1:6">
      <c r="A163" s="68" t="s">
        <v>42</v>
      </c>
      <c r="B163" s="68"/>
      <c r="C163" s="68"/>
      <c r="D163" s="68"/>
      <c r="E163" s="68"/>
      <c r="F163" s="68"/>
    </row>
    <row r="164" spans="1:6">
      <c r="A164" s="68"/>
      <c r="B164" s="68"/>
      <c r="C164" s="68"/>
      <c r="D164" s="68"/>
      <c r="E164" s="68"/>
      <c r="F164" s="68"/>
    </row>
    <row r="165" spans="1:6">
      <c r="A165" s="68"/>
      <c r="B165" s="68"/>
      <c r="C165" s="68"/>
      <c r="D165" s="68"/>
      <c r="E165" s="68"/>
      <c r="F165" s="68"/>
    </row>
    <row r="166" spans="1:6">
      <c r="A166" s="68"/>
      <c r="B166" s="68"/>
      <c r="C166" s="68"/>
      <c r="D166" s="68"/>
      <c r="E166" s="68"/>
      <c r="F166" s="68"/>
    </row>
    <row r="167" spans="1:6">
      <c r="A167" s="68"/>
      <c r="B167" s="68"/>
      <c r="C167" s="68"/>
      <c r="D167" s="68"/>
      <c r="E167" s="68"/>
      <c r="F167" s="68"/>
    </row>
    <row r="168" spans="1:6">
      <c r="A168" s="68"/>
      <c r="B168" s="68"/>
      <c r="C168" s="68"/>
      <c r="D168" s="68"/>
      <c r="E168" s="68"/>
      <c r="F168" s="68"/>
    </row>
    <row r="169" spans="1:6">
      <c r="A169" s="68"/>
      <c r="B169" s="68"/>
      <c r="C169" s="68"/>
      <c r="D169" s="68"/>
      <c r="E169" s="68"/>
      <c r="F169" s="68"/>
    </row>
    <row r="170" spans="1:6">
      <c r="A170" s="68"/>
      <c r="B170" s="68"/>
      <c r="C170" s="68"/>
      <c r="D170" s="68"/>
      <c r="E170" s="68"/>
      <c r="F170" s="68"/>
    </row>
    <row r="171" spans="1:6">
      <c r="A171" s="68"/>
      <c r="B171" s="68"/>
      <c r="C171" s="68"/>
      <c r="D171" s="68"/>
      <c r="E171" s="68"/>
      <c r="F171" s="68"/>
    </row>
    <row r="172" spans="1:6">
      <c r="A172" s="68"/>
      <c r="B172" s="68"/>
      <c r="C172" s="68"/>
      <c r="D172" s="68"/>
      <c r="E172" s="68"/>
      <c r="F172" s="68"/>
    </row>
    <row r="173" spans="1:6">
      <c r="A173" s="68"/>
      <c r="B173" s="68"/>
      <c r="C173" s="68"/>
      <c r="D173" s="68"/>
      <c r="E173" s="68"/>
      <c r="F173" s="68"/>
    </row>
    <row r="174" spans="1:6">
      <c r="A174" s="68"/>
      <c r="B174" s="68"/>
      <c r="C174" s="68"/>
      <c r="D174" s="68"/>
      <c r="E174" s="68"/>
      <c r="F174" s="68"/>
    </row>
    <row r="175" spans="1:6">
      <c r="A175" s="68"/>
      <c r="B175" s="68"/>
      <c r="C175" s="68"/>
      <c r="D175" s="68"/>
      <c r="E175" s="68"/>
      <c r="F175" s="68"/>
    </row>
    <row r="176" spans="1:6">
      <c r="A176" s="68"/>
      <c r="B176" s="68"/>
      <c r="C176" s="68"/>
      <c r="D176" s="68"/>
      <c r="E176" s="68"/>
      <c r="F176" s="68"/>
    </row>
    <row r="177" spans="1:6">
      <c r="A177" s="68"/>
      <c r="B177" s="68"/>
      <c r="C177" s="68"/>
      <c r="D177" s="68"/>
      <c r="E177" s="68"/>
      <c r="F177" s="68"/>
    </row>
    <row r="178" spans="1:6">
      <c r="A178" s="68" t="s">
        <v>43</v>
      </c>
      <c r="B178" s="68"/>
      <c r="C178" s="68"/>
      <c r="D178" s="68"/>
      <c r="E178" s="68"/>
      <c r="F178" s="68"/>
    </row>
    <row r="179" spans="1:6">
      <c r="A179" s="68"/>
      <c r="B179" s="68"/>
      <c r="C179" s="68"/>
      <c r="D179" s="68"/>
      <c r="E179" s="68"/>
      <c r="F179" s="68"/>
    </row>
    <row r="180" spans="1:6">
      <c r="A180" s="68"/>
      <c r="B180" s="68"/>
      <c r="C180" s="68"/>
      <c r="D180" s="68"/>
      <c r="E180" s="68"/>
      <c r="F180" s="68"/>
    </row>
    <row r="181" spans="1:6">
      <c r="A181" s="68"/>
      <c r="B181" s="68"/>
      <c r="C181" s="68"/>
      <c r="D181" s="68"/>
      <c r="E181" s="68"/>
      <c r="F181" s="68"/>
    </row>
    <row r="182" spans="1:6">
      <c r="A182" s="68"/>
      <c r="B182" s="68"/>
      <c r="C182" s="68"/>
      <c r="D182" s="68"/>
      <c r="E182" s="68"/>
      <c r="F182" s="68"/>
    </row>
    <row r="183" spans="1:6">
      <c r="A183" s="68"/>
      <c r="B183" s="68"/>
      <c r="C183" s="68"/>
      <c r="D183" s="68"/>
      <c r="E183" s="68"/>
      <c r="F183" s="68"/>
    </row>
    <row r="184" spans="1:6">
      <c r="A184" s="68"/>
      <c r="B184" s="68"/>
      <c r="C184" s="68"/>
      <c r="D184" s="68"/>
      <c r="E184" s="68"/>
      <c r="F184" s="68"/>
    </row>
    <row r="185" spans="1:6">
      <c r="A185" s="68"/>
      <c r="B185" s="68"/>
      <c r="C185" s="68"/>
      <c r="D185" s="68"/>
      <c r="E185" s="68"/>
      <c r="F185" s="68"/>
    </row>
    <row r="186" spans="1:6">
      <c r="A186" s="68" t="s">
        <v>44</v>
      </c>
      <c r="B186" s="68"/>
      <c r="C186" s="68"/>
      <c r="D186" s="68"/>
      <c r="E186" s="68"/>
      <c r="F186" s="68"/>
    </row>
    <row r="187" spans="1:6">
      <c r="A187" s="68"/>
      <c r="B187" s="68"/>
      <c r="C187" s="68"/>
      <c r="D187" s="68"/>
      <c r="E187" s="68"/>
      <c r="F187" s="68"/>
    </row>
    <row r="188" spans="1:6">
      <c r="A188" s="68"/>
      <c r="B188" s="68"/>
      <c r="C188" s="68"/>
      <c r="D188" s="68"/>
      <c r="E188" s="68"/>
      <c r="F188" s="68"/>
    </row>
    <row r="189" spans="1:6">
      <c r="A189" s="68"/>
      <c r="B189" s="68"/>
      <c r="C189" s="68"/>
      <c r="D189" s="68"/>
      <c r="E189" s="68"/>
      <c r="F189" s="68"/>
    </row>
    <row r="190" spans="1:6">
      <c r="A190" s="68"/>
      <c r="B190" s="68"/>
      <c r="C190" s="68"/>
      <c r="D190" s="68"/>
      <c r="E190" s="68"/>
      <c r="F190" s="68"/>
    </row>
    <row r="191" spans="1:6">
      <c r="A191" s="68"/>
      <c r="B191" s="68"/>
      <c r="C191" s="68"/>
      <c r="D191" s="68"/>
      <c r="E191" s="68"/>
      <c r="F191" s="68"/>
    </row>
    <row r="192" spans="1:6">
      <c r="A192" s="68"/>
      <c r="B192" s="68"/>
      <c r="C192" s="68"/>
      <c r="D192" s="68"/>
      <c r="E192" s="68"/>
      <c r="F192" s="68"/>
    </row>
    <row r="193" spans="1:6">
      <c r="A193" s="68"/>
      <c r="B193" s="68"/>
      <c r="C193" s="68"/>
      <c r="D193" s="68"/>
      <c r="E193" s="68"/>
      <c r="F193" s="68"/>
    </row>
    <row r="194" spans="1:6">
      <c r="A194" s="68"/>
      <c r="B194" s="68"/>
      <c r="C194" s="68"/>
      <c r="D194" s="68"/>
      <c r="E194" s="68"/>
      <c r="F194" s="68"/>
    </row>
    <row r="195" spans="1:6">
      <c r="A195" s="68"/>
      <c r="B195" s="68"/>
      <c r="C195" s="68"/>
      <c r="D195" s="68"/>
      <c r="E195" s="68"/>
      <c r="F195" s="68"/>
    </row>
    <row r="196" spans="1:6">
      <c r="A196" s="68"/>
      <c r="B196" s="68"/>
      <c r="C196" s="68"/>
      <c r="D196" s="68"/>
      <c r="E196" s="68"/>
      <c r="F196" s="68"/>
    </row>
    <row r="197" spans="1:6">
      <c r="A197" s="68" t="s">
        <v>45</v>
      </c>
      <c r="B197" s="68"/>
      <c r="C197" s="68"/>
      <c r="D197" s="68"/>
      <c r="E197" s="68"/>
      <c r="F197" s="68"/>
    </row>
    <row r="198" spans="1:6">
      <c r="A198" s="68"/>
      <c r="B198" s="68"/>
      <c r="C198" s="68"/>
      <c r="D198" s="68"/>
      <c r="E198" s="68"/>
      <c r="F198" s="68"/>
    </row>
    <row r="199" spans="1:6">
      <c r="A199" s="68"/>
      <c r="B199" s="68"/>
      <c r="C199" s="68"/>
      <c r="D199" s="68"/>
      <c r="E199" s="68"/>
      <c r="F199" s="68"/>
    </row>
    <row r="200" spans="1:6">
      <c r="A200" s="68"/>
      <c r="B200" s="68"/>
      <c r="C200" s="68"/>
      <c r="D200" s="68"/>
      <c r="E200" s="68"/>
      <c r="F200" s="68"/>
    </row>
    <row r="201" spans="1:6">
      <c r="A201" s="68" t="s">
        <v>47</v>
      </c>
      <c r="B201" s="68"/>
      <c r="C201" s="68"/>
      <c r="D201" s="68"/>
      <c r="E201" s="68"/>
      <c r="F201" s="68"/>
    </row>
    <row r="202" spans="1:6">
      <c r="A202" s="68"/>
      <c r="B202" s="68"/>
      <c r="C202" s="68"/>
      <c r="D202" s="68"/>
      <c r="E202" s="68"/>
      <c r="F202" s="68"/>
    </row>
    <row r="203" spans="1:6">
      <c r="A203" s="68"/>
      <c r="B203" s="68"/>
      <c r="C203" s="68"/>
      <c r="D203" s="68"/>
      <c r="E203" s="68"/>
      <c r="F203" s="68"/>
    </row>
    <row r="204" spans="1:6">
      <c r="A204" s="68"/>
      <c r="B204" s="68"/>
      <c r="C204" s="68"/>
      <c r="D204" s="68"/>
      <c r="E204" s="68"/>
      <c r="F204" s="68"/>
    </row>
    <row r="205" spans="1:6">
      <c r="A205" s="68"/>
      <c r="B205" s="68"/>
      <c r="C205" s="68"/>
      <c r="D205" s="68"/>
      <c r="E205" s="68"/>
      <c r="F205" s="68"/>
    </row>
    <row r="206" spans="1:6">
      <c r="A206" s="68"/>
      <c r="B206" s="68"/>
      <c r="C206" s="68"/>
      <c r="D206" s="68"/>
      <c r="E206" s="68"/>
      <c r="F206" s="68"/>
    </row>
    <row r="207" spans="1:6">
      <c r="A207" s="68"/>
      <c r="B207" s="68"/>
      <c r="C207" s="68"/>
      <c r="D207" s="68"/>
      <c r="E207" s="68"/>
      <c r="F207" s="68"/>
    </row>
    <row r="208" spans="1:6">
      <c r="A208" s="68" t="s">
        <v>49</v>
      </c>
      <c r="B208" s="68"/>
      <c r="C208" s="68"/>
      <c r="D208" s="68"/>
      <c r="E208" s="68"/>
      <c r="F208" s="68"/>
    </row>
    <row r="209" spans="1:7">
      <c r="A209" s="68"/>
      <c r="B209" s="68"/>
      <c r="C209" s="68"/>
      <c r="D209" s="68"/>
      <c r="E209" s="68"/>
      <c r="F209" s="68"/>
    </row>
    <row r="210" spans="1:7">
      <c r="A210" s="68" t="s">
        <v>51</v>
      </c>
      <c r="B210" s="68"/>
      <c r="C210" s="68"/>
      <c r="D210" s="68"/>
      <c r="E210" s="68"/>
      <c r="F210" s="68"/>
    </row>
    <row r="211" spans="1:7">
      <c r="A211" s="68"/>
      <c r="B211" s="68"/>
      <c r="C211" s="68"/>
      <c r="D211" s="68"/>
      <c r="E211" s="68"/>
      <c r="F211" s="68"/>
    </row>
    <row r="212" spans="1:7">
      <c r="A212" s="68"/>
      <c r="B212" s="68"/>
      <c r="C212" s="68"/>
      <c r="D212" s="68"/>
      <c r="E212" s="68"/>
      <c r="F212" s="68"/>
    </row>
    <row r="213" spans="1:7">
      <c r="A213" s="68"/>
      <c r="B213" s="68"/>
      <c r="C213" s="68"/>
      <c r="D213" s="68"/>
      <c r="E213" s="68"/>
      <c r="F213" s="68"/>
    </row>
    <row r="214" spans="1:7">
      <c r="A214" s="68"/>
      <c r="B214" s="68"/>
      <c r="C214" s="68"/>
      <c r="D214" s="68"/>
      <c r="E214" s="68"/>
      <c r="F214" s="68"/>
    </row>
    <row r="215" spans="1:7">
      <c r="A215" s="68"/>
      <c r="B215" s="68"/>
      <c r="C215" s="68"/>
      <c r="D215" s="68"/>
      <c r="E215" s="68"/>
      <c r="F215" s="68"/>
    </row>
    <row r="216" spans="1:7">
      <c r="A216" s="68"/>
      <c r="B216" s="68"/>
      <c r="C216" s="68"/>
      <c r="D216" s="68"/>
      <c r="E216" s="68"/>
      <c r="F216" s="68"/>
    </row>
    <row r="217" spans="1:7">
      <c r="A217" s="68"/>
      <c r="B217" s="68"/>
      <c r="C217" s="68"/>
      <c r="D217" s="68"/>
      <c r="E217" s="68"/>
      <c r="F217" s="68"/>
    </row>
    <row r="218" spans="1:7">
      <c r="A218" s="68" t="s">
        <v>55</v>
      </c>
      <c r="B218" s="68"/>
      <c r="C218" s="68"/>
      <c r="D218" s="68"/>
      <c r="E218" s="68"/>
      <c r="F218" s="68"/>
    </row>
    <row r="219" spans="1:7">
      <c r="A219" s="68"/>
      <c r="B219" s="68">
        <v>1</v>
      </c>
      <c r="C219" s="68" t="s">
        <v>153</v>
      </c>
      <c r="D219" s="68" t="s">
        <v>171</v>
      </c>
      <c r="E219" s="68" t="s">
        <v>171</v>
      </c>
      <c r="F219" s="68" t="s">
        <v>171</v>
      </c>
      <c r="G219" t="s">
        <v>172</v>
      </c>
    </row>
    <row r="220" spans="1:7">
      <c r="A220" s="68"/>
      <c r="B220" s="68">
        <v>2</v>
      </c>
      <c r="C220" s="68" t="s">
        <v>140</v>
      </c>
      <c r="D220" s="68" t="s">
        <v>173</v>
      </c>
      <c r="E220" s="68" t="s">
        <v>174</v>
      </c>
      <c r="F220" s="68" t="s">
        <v>161</v>
      </c>
    </row>
    <row r="221" spans="1:7">
      <c r="A221" s="68"/>
      <c r="B221" s="68">
        <v>3</v>
      </c>
      <c r="C221" s="68" t="s">
        <v>140</v>
      </c>
      <c r="D221" s="68" t="s">
        <v>173</v>
      </c>
      <c r="E221" s="68" t="s">
        <v>175</v>
      </c>
      <c r="F221" s="68" t="s">
        <v>161</v>
      </c>
    </row>
    <row r="222" spans="1:7">
      <c r="A222" s="68"/>
      <c r="B222" s="68">
        <v>4</v>
      </c>
      <c r="C222" s="68" t="s">
        <v>153</v>
      </c>
      <c r="D222" s="68" t="s">
        <v>176</v>
      </c>
      <c r="E222" s="68" t="s">
        <v>177</v>
      </c>
      <c r="F222" s="68" t="s">
        <v>161</v>
      </c>
      <c r="G222" t="s">
        <v>178</v>
      </c>
    </row>
    <row r="223" spans="1:7">
      <c r="A223" s="68"/>
      <c r="B223" s="68">
        <v>5</v>
      </c>
      <c r="C223" s="68" t="s">
        <v>153</v>
      </c>
      <c r="D223" s="68" t="s">
        <v>176</v>
      </c>
      <c r="E223" s="68" t="s">
        <v>175</v>
      </c>
      <c r="F223" s="68" t="s">
        <v>161</v>
      </c>
      <c r="G223" t="s">
        <v>179</v>
      </c>
    </row>
    <row r="224" spans="1:7">
      <c r="A224" s="68"/>
      <c r="B224" s="68">
        <v>6</v>
      </c>
      <c r="C224" s="68" t="s">
        <v>153</v>
      </c>
      <c r="D224" s="68" t="s">
        <v>176</v>
      </c>
      <c r="E224" s="68" t="s">
        <v>174</v>
      </c>
      <c r="F224" s="68" t="s">
        <v>161</v>
      </c>
      <c r="G224" t="s">
        <v>178</v>
      </c>
    </row>
    <row r="225" spans="1:7">
      <c r="A225" s="68"/>
      <c r="B225" s="68">
        <v>7</v>
      </c>
      <c r="C225" s="68" t="s">
        <v>140</v>
      </c>
      <c r="D225" s="68" t="s">
        <v>180</v>
      </c>
      <c r="E225" s="68" t="s">
        <v>181</v>
      </c>
      <c r="F225" s="68" t="s">
        <v>161</v>
      </c>
    </row>
    <row r="226" spans="1:7">
      <c r="B226" s="69">
        <v>8</v>
      </c>
      <c r="C226" s="68" t="s">
        <v>153</v>
      </c>
      <c r="D226" s="68" t="s">
        <v>182</v>
      </c>
      <c r="E226" s="68" t="s">
        <v>174</v>
      </c>
      <c r="F226" s="68" t="s">
        <v>161</v>
      </c>
      <c r="G226" t="s">
        <v>183</v>
      </c>
    </row>
    <row r="227" spans="1:7">
      <c r="A227" s="68" t="s">
        <v>56</v>
      </c>
      <c r="B227" s="68"/>
      <c r="C227" s="68"/>
      <c r="D227" s="68"/>
      <c r="E227" s="68"/>
      <c r="F227" s="68"/>
    </row>
    <row r="228" spans="1:7">
      <c r="A228" s="68"/>
      <c r="B228" s="68">
        <v>1</v>
      </c>
      <c r="C228" s="68" t="s">
        <v>140</v>
      </c>
      <c r="D228" s="68" t="s">
        <v>173</v>
      </c>
      <c r="E228" s="68" t="s">
        <v>174</v>
      </c>
      <c r="F228" s="68"/>
    </row>
    <row r="229" spans="1:7">
      <c r="A229" s="68"/>
      <c r="B229" s="68">
        <v>2</v>
      </c>
      <c r="C229" s="68" t="s">
        <v>140</v>
      </c>
      <c r="D229" s="68" t="s">
        <v>184</v>
      </c>
      <c r="E229" s="68" t="s">
        <v>185</v>
      </c>
      <c r="F229" s="68"/>
    </row>
    <row r="230" spans="1:7">
      <c r="A230" s="68"/>
      <c r="B230" s="68">
        <v>3</v>
      </c>
      <c r="C230" s="68" t="s">
        <v>153</v>
      </c>
      <c r="D230" s="68" t="s">
        <v>186</v>
      </c>
      <c r="E230" s="68" t="s">
        <v>160</v>
      </c>
      <c r="F230" s="68"/>
      <c r="G230" t="s">
        <v>187</v>
      </c>
    </row>
    <row r="231" spans="1:7" ht="12" customHeight="1">
      <c r="A231" s="68" t="s">
        <v>58</v>
      </c>
      <c r="B231" s="68"/>
      <c r="C231" s="68"/>
      <c r="D231" s="68"/>
      <c r="E231" s="68"/>
      <c r="F231" s="68"/>
    </row>
    <row r="232" spans="1:7" ht="12" customHeight="1">
      <c r="A232" s="68"/>
      <c r="B232" s="68"/>
      <c r="C232" s="68"/>
      <c r="D232" s="68"/>
      <c r="E232" s="68"/>
      <c r="F232" s="68"/>
    </row>
    <row r="233" spans="1:7" ht="12" customHeight="1">
      <c r="A233" s="68"/>
      <c r="B233" s="68"/>
      <c r="C233" s="68"/>
      <c r="D233" s="68"/>
      <c r="E233" s="68"/>
      <c r="F233" s="68"/>
    </row>
    <row r="234" spans="1:7" ht="12" customHeight="1">
      <c r="A234" s="68"/>
      <c r="B234" s="68"/>
      <c r="C234" s="68"/>
      <c r="D234" s="68"/>
      <c r="E234" s="68"/>
      <c r="F234" s="68"/>
    </row>
    <row r="235" spans="1:7" ht="12" customHeight="1">
      <c r="A235" s="68"/>
      <c r="B235" s="68"/>
      <c r="C235" s="68"/>
      <c r="D235" s="68"/>
      <c r="E235" s="68"/>
      <c r="F235" s="68"/>
    </row>
    <row r="236" spans="1:7" ht="12" customHeight="1">
      <c r="A236" s="68"/>
      <c r="B236" s="68"/>
      <c r="C236" s="68"/>
      <c r="D236" s="68"/>
      <c r="E236" s="68"/>
      <c r="F236" s="68"/>
    </row>
    <row r="237" spans="1:7" ht="12" customHeight="1">
      <c r="A237" s="68"/>
      <c r="B237" s="68"/>
      <c r="C237" s="68"/>
      <c r="D237" s="68"/>
      <c r="E237" s="68"/>
      <c r="F237" s="68"/>
    </row>
    <row r="238" spans="1:7" ht="12" customHeight="1">
      <c r="A238" s="68"/>
      <c r="B238" s="68"/>
      <c r="C238" s="68"/>
      <c r="D238" s="68"/>
      <c r="E238" s="68"/>
      <c r="F238" s="68"/>
    </row>
    <row r="239" spans="1:7" ht="12" customHeight="1">
      <c r="A239" s="68"/>
      <c r="B239" s="68"/>
      <c r="C239" s="68"/>
      <c r="D239" s="68"/>
      <c r="E239" s="68"/>
      <c r="F239" s="68"/>
    </row>
    <row r="240" spans="1:7">
      <c r="A240" s="68"/>
      <c r="B240" s="68"/>
      <c r="C240" s="68"/>
      <c r="D240" s="68"/>
      <c r="E240" s="68"/>
      <c r="F240" s="68"/>
    </row>
    <row r="241" spans="1:6">
      <c r="A241" s="68"/>
      <c r="B241" s="68"/>
      <c r="C241" s="68"/>
      <c r="D241" s="68"/>
      <c r="E241" s="68"/>
      <c r="F241" s="68"/>
    </row>
    <row r="242" spans="1:6">
      <c r="A242" s="68" t="s">
        <v>60</v>
      </c>
      <c r="B242" s="68"/>
      <c r="C242" s="68"/>
      <c r="D242" s="68"/>
      <c r="E242" s="68"/>
      <c r="F242" s="68"/>
    </row>
    <row r="243" spans="1:6">
      <c r="A243" s="68"/>
      <c r="B243" s="68"/>
      <c r="C243" s="68"/>
      <c r="D243" s="68"/>
      <c r="E243" s="68"/>
      <c r="F243" s="68"/>
    </row>
    <row r="244" spans="1:6">
      <c r="A244" s="68"/>
      <c r="B244" s="68"/>
      <c r="C244" s="68"/>
      <c r="D244" s="68"/>
      <c r="E244" s="68"/>
      <c r="F244" s="68"/>
    </row>
    <row r="245" spans="1:6">
      <c r="A245" s="68"/>
      <c r="B245" s="68"/>
      <c r="C245" s="68"/>
      <c r="D245" s="68"/>
      <c r="E245" s="68"/>
      <c r="F245" s="68"/>
    </row>
    <row r="246" spans="1:6">
      <c r="A246" s="68"/>
      <c r="B246" s="68"/>
      <c r="C246" s="68"/>
      <c r="D246" s="68"/>
      <c r="E246" s="68"/>
      <c r="F246" s="68"/>
    </row>
    <row r="247" spans="1:6">
      <c r="A247" s="68"/>
      <c r="B247" s="68"/>
      <c r="C247" s="68"/>
      <c r="D247" s="68"/>
      <c r="E247" s="68"/>
      <c r="F247" s="68"/>
    </row>
    <row r="248" spans="1:6">
      <c r="A248" s="68"/>
      <c r="B248" s="68"/>
      <c r="C248" s="68"/>
      <c r="D248" s="68"/>
      <c r="E248" s="68"/>
      <c r="F248" s="68"/>
    </row>
    <row r="249" spans="1:6">
      <c r="A249" s="68"/>
      <c r="B249" s="68"/>
      <c r="C249" s="68"/>
      <c r="D249" s="68"/>
      <c r="E249" s="68"/>
      <c r="F249" s="68"/>
    </row>
    <row r="250" spans="1:6">
      <c r="A250" s="68"/>
      <c r="B250" s="68"/>
      <c r="C250" s="68"/>
      <c r="D250" s="68"/>
      <c r="E250" s="68"/>
      <c r="F250" s="68"/>
    </row>
    <row r="251" spans="1:6">
      <c r="A251" s="68"/>
      <c r="B251" s="68"/>
      <c r="C251" s="68"/>
      <c r="D251" s="68"/>
      <c r="E251" s="68"/>
      <c r="F251" s="68"/>
    </row>
    <row r="252" spans="1:6">
      <c r="A252" s="68"/>
      <c r="B252" s="68"/>
      <c r="C252" s="68"/>
      <c r="D252" s="68"/>
      <c r="E252" s="68"/>
      <c r="F252" s="68"/>
    </row>
    <row r="253" spans="1:6">
      <c r="A253" s="68"/>
      <c r="B253" s="68"/>
      <c r="C253" s="68"/>
      <c r="D253" s="68"/>
      <c r="E253" s="68"/>
      <c r="F253" s="68"/>
    </row>
    <row r="254" spans="1:6">
      <c r="A254" s="68"/>
      <c r="B254" s="68"/>
      <c r="C254" s="68"/>
      <c r="D254" s="68"/>
      <c r="E254" s="68"/>
      <c r="F254" s="68"/>
    </row>
    <row r="255" spans="1:6">
      <c r="A255" s="68" t="s">
        <v>61</v>
      </c>
      <c r="B255" s="68"/>
      <c r="C255" s="68"/>
      <c r="D255" s="68"/>
      <c r="E255" s="68"/>
      <c r="F255" s="68"/>
    </row>
    <row r="256" spans="1:6">
      <c r="A256" s="68"/>
      <c r="B256" s="68"/>
      <c r="C256" s="68"/>
      <c r="D256" s="68"/>
      <c r="E256" s="68"/>
      <c r="F256" s="68"/>
    </row>
    <row r="257" spans="1:6">
      <c r="A257" s="68"/>
      <c r="B257" s="68"/>
      <c r="C257" s="68"/>
      <c r="D257" s="68"/>
      <c r="E257" s="68"/>
      <c r="F257" s="68"/>
    </row>
    <row r="258" spans="1:6">
      <c r="A258" s="68"/>
      <c r="B258" s="68"/>
      <c r="C258" s="68"/>
      <c r="D258" s="68"/>
      <c r="E258" s="68"/>
      <c r="F258" s="68"/>
    </row>
    <row r="259" spans="1:6">
      <c r="A259" s="68"/>
      <c r="B259" s="68"/>
      <c r="C259" s="68"/>
      <c r="D259" s="68"/>
      <c r="E259" s="68"/>
      <c r="F259" s="68"/>
    </row>
    <row r="260" spans="1:6">
      <c r="A260" s="68"/>
      <c r="B260" s="68"/>
      <c r="C260" s="68"/>
      <c r="D260" s="68"/>
      <c r="E260" s="68"/>
      <c r="F260" s="68"/>
    </row>
    <row r="261" spans="1:6">
      <c r="A261" s="68"/>
      <c r="B261" s="68"/>
      <c r="C261" s="68"/>
      <c r="D261" s="68"/>
      <c r="E261" s="68"/>
      <c r="F261" s="68"/>
    </row>
    <row r="262" spans="1:6">
      <c r="A262" s="68" t="s">
        <v>62</v>
      </c>
      <c r="B262" s="68"/>
      <c r="C262" s="68"/>
      <c r="D262" s="68"/>
      <c r="E262" s="68"/>
      <c r="F262" s="68"/>
    </row>
    <row r="263" spans="1:6">
      <c r="A263" s="68"/>
      <c r="B263" s="68"/>
      <c r="C263" s="68"/>
      <c r="D263" s="68"/>
      <c r="E263" s="68"/>
      <c r="F263" s="68"/>
    </row>
    <row r="264" spans="1:6">
      <c r="A264" s="68"/>
      <c r="B264" s="68"/>
      <c r="C264" s="68"/>
      <c r="D264" s="68"/>
      <c r="E264" s="68"/>
      <c r="F264" s="68"/>
    </row>
    <row r="265" spans="1:6">
      <c r="A265" s="68"/>
      <c r="B265" s="68"/>
      <c r="C265" s="68"/>
      <c r="D265" s="68"/>
      <c r="E265" s="68"/>
      <c r="F265" s="68"/>
    </row>
    <row r="266" spans="1:6">
      <c r="A266" s="68"/>
      <c r="B266" s="68"/>
      <c r="C266" s="68"/>
      <c r="D266" s="68"/>
      <c r="E266" s="68"/>
      <c r="F266" s="68"/>
    </row>
    <row r="267" spans="1:6">
      <c r="A267" s="68" t="s">
        <v>63</v>
      </c>
      <c r="B267" s="68"/>
      <c r="C267" s="68"/>
      <c r="D267" s="68"/>
      <c r="E267" s="68"/>
      <c r="F267" s="68"/>
    </row>
    <row r="268" spans="1:6">
      <c r="A268" s="68"/>
      <c r="B268" s="68"/>
      <c r="C268" s="68"/>
      <c r="D268" s="68"/>
      <c r="E268" s="68"/>
      <c r="F268" s="68"/>
    </row>
    <row r="269" spans="1:6">
      <c r="A269" s="68"/>
      <c r="B269" s="68"/>
      <c r="C269" s="68"/>
      <c r="D269" s="68"/>
      <c r="E269" s="68"/>
      <c r="F269" s="68"/>
    </row>
    <row r="270" spans="1:6">
      <c r="A270" s="68"/>
      <c r="B270" s="68"/>
      <c r="C270" s="68"/>
      <c r="D270" s="68"/>
      <c r="E270" s="68"/>
      <c r="F270" s="68"/>
    </row>
    <row r="271" spans="1:6">
      <c r="A271" s="68"/>
      <c r="B271" s="68"/>
      <c r="C271" s="68"/>
      <c r="D271" s="68"/>
      <c r="E271" s="68"/>
      <c r="F271" s="68"/>
    </row>
    <row r="272" spans="1:6">
      <c r="A272" s="68"/>
      <c r="B272" s="68"/>
      <c r="C272" s="68"/>
      <c r="D272" s="68"/>
      <c r="E272" s="68"/>
      <c r="F272" s="68"/>
    </row>
    <row r="273" spans="1:6">
      <c r="A273" s="68"/>
      <c r="B273" s="68"/>
      <c r="C273" s="68"/>
      <c r="D273" s="68"/>
      <c r="E273" s="68"/>
      <c r="F273" s="68"/>
    </row>
  </sheetData>
  <pageMargins left="0.7" right="0.7" top="0.75" bottom="0.75" header="0.3" footer="0.3"/>
  <pageSetup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1707-68C7-43C3-8633-5A0E186CBC30}">
  <dimension ref="A1:AA1042"/>
  <sheetViews>
    <sheetView workbookViewId="0">
      <selection activeCell="C46" sqref="C46"/>
    </sheetView>
  </sheetViews>
  <sheetFormatPr defaultRowHeight="14.25"/>
  <cols>
    <col min="1" max="1" width="22.42578125" customWidth="1"/>
    <col min="4" max="4" width="11.7109375" customWidth="1"/>
    <col min="5" max="5" width="17.5703125" customWidth="1"/>
    <col min="7" max="7" width="11.42578125" customWidth="1"/>
    <col min="8" max="8" width="12.7109375" customWidth="1"/>
    <col min="9" max="9" width="12.42578125" customWidth="1"/>
    <col min="10" max="10" width="11.5703125" bestFit="1" customWidth="1"/>
    <col min="11" max="11" width="15" customWidth="1"/>
    <col min="12" max="12" width="12.28515625" customWidth="1"/>
    <col min="14" max="14" width="13.7109375" customWidth="1"/>
    <col min="15" max="15" width="11" customWidth="1"/>
    <col min="16" max="16" width="9.85546875" bestFit="1" customWidth="1"/>
    <col min="17" max="17" width="10.5703125" customWidth="1"/>
  </cols>
  <sheetData>
    <row r="1" spans="1:27" ht="30.4">
      <c r="A1" s="4" t="s">
        <v>188</v>
      </c>
      <c r="B1" s="4" t="s">
        <v>64</v>
      </c>
      <c r="C1" s="4" t="s">
        <v>65</v>
      </c>
      <c r="D1" s="1"/>
      <c r="E1" s="58" t="s">
        <v>158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5" t="s">
        <v>189</v>
      </c>
      <c r="B2">
        <v>5.85</v>
      </c>
      <c r="C2" s="16">
        <v>11.7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5" t="s">
        <v>190</v>
      </c>
      <c r="B3">
        <v>5.85</v>
      </c>
      <c r="C3" s="16">
        <v>11.7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C4" s="5">
        <f>SUM(C2:C3)</f>
        <v>23.4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149999999999999" customHeight="1">
      <c r="A5" s="4" t="s">
        <v>191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149999999999999" customHeight="1">
      <c r="A6" s="1" t="s">
        <v>192</v>
      </c>
      <c r="B6">
        <v>1.64</v>
      </c>
      <c r="C6" s="2">
        <v>3.28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 t="s">
        <v>193</v>
      </c>
      <c r="B7">
        <v>1.1000000000000001</v>
      </c>
      <c r="C7" s="2">
        <v>2.2000000000000002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 t="s">
        <v>194</v>
      </c>
      <c r="B8">
        <v>1.63</v>
      </c>
      <c r="C8" s="2">
        <v>3.26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 t="s">
        <v>195</v>
      </c>
      <c r="B9">
        <v>1.05</v>
      </c>
      <c r="C9" s="2">
        <v>2.1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 t="s">
        <v>196</v>
      </c>
      <c r="B10">
        <v>3.05</v>
      </c>
      <c r="C10" s="2">
        <v>6.1</v>
      </c>
      <c r="D10" s="1"/>
      <c r="E10" s="1"/>
      <c r="H10" s="1"/>
      <c r="K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5" t="s">
        <v>197</v>
      </c>
      <c r="B11">
        <v>2.67</v>
      </c>
      <c r="C11" s="16">
        <v>5.34</v>
      </c>
      <c r="D11" s="1"/>
      <c r="E11" s="1"/>
      <c r="H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C12" s="5">
        <f>SUM(C6:C11)</f>
        <v>22.279999999999998</v>
      </c>
      <c r="D12" s="1"/>
      <c r="E12" s="1"/>
      <c r="H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4">
      <c r="A14" s="4" t="s">
        <v>198</v>
      </c>
      <c r="B14" s="4" t="s">
        <v>64</v>
      </c>
      <c r="C14" s="4" t="s">
        <v>65</v>
      </c>
      <c r="D14" s="1"/>
      <c r="E14" s="1"/>
      <c r="F14" s="1"/>
      <c r="G14" s="1"/>
      <c r="H14" s="1"/>
      <c r="I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1" t="s">
        <v>8</v>
      </c>
      <c r="B15">
        <v>0.14000000000000001</v>
      </c>
      <c r="C15" s="1">
        <v>0.14000000000000001</v>
      </c>
      <c r="D15" s="1"/>
      <c r="E15" s="1"/>
      <c r="I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1" t="s">
        <v>14</v>
      </c>
      <c r="B16">
        <v>0.15</v>
      </c>
      <c r="C16" s="1">
        <v>0.15</v>
      </c>
      <c r="D16" s="1"/>
      <c r="E16" s="1"/>
      <c r="H16" s="1"/>
      <c r="I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1" t="s">
        <v>15</v>
      </c>
      <c r="B17">
        <v>0.27</v>
      </c>
      <c r="C17" s="1">
        <f>SUM(B17*2)</f>
        <v>0.54</v>
      </c>
      <c r="D17" s="1"/>
      <c r="E17" s="1"/>
      <c r="H17" s="1"/>
      <c r="I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1" t="s">
        <v>18</v>
      </c>
      <c r="B18">
        <v>0.59</v>
      </c>
      <c r="C18" s="1">
        <v>0.8</v>
      </c>
      <c r="D18" s="1"/>
      <c r="E18" s="1"/>
      <c r="F18" s="1"/>
      <c r="G18" s="1"/>
      <c r="H18" s="1"/>
      <c r="I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1" t="s">
        <v>22</v>
      </c>
      <c r="B19">
        <v>1.84</v>
      </c>
      <c r="C19" s="1">
        <f t="shared" ref="C19:C38" si="0">SUM(B19*2)</f>
        <v>3.68</v>
      </c>
      <c r="D19" s="1"/>
      <c r="E19" s="1"/>
      <c r="F19" s="1"/>
      <c r="G19" s="1"/>
      <c r="H19" s="1"/>
      <c r="I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1" t="s">
        <v>25</v>
      </c>
      <c r="B20">
        <v>1.26</v>
      </c>
      <c r="C20" s="1">
        <f t="shared" si="0"/>
        <v>2.52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1" t="s">
        <v>27</v>
      </c>
      <c r="B21">
        <v>0.68</v>
      </c>
      <c r="C21" s="1">
        <f t="shared" si="0"/>
        <v>1.36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1" t="s">
        <v>28</v>
      </c>
      <c r="B22">
        <v>0.62</v>
      </c>
      <c r="C22" s="1">
        <f t="shared" si="0"/>
        <v>1.24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1" t="s">
        <v>28</v>
      </c>
      <c r="B23">
        <v>0.68</v>
      </c>
      <c r="C23" s="1">
        <f t="shared" si="0"/>
        <v>1.36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1" t="s">
        <v>30</v>
      </c>
      <c r="B24">
        <v>2.2999999999999998</v>
      </c>
      <c r="C24" s="1">
        <f t="shared" si="0"/>
        <v>4.5999999999999996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1" t="s">
        <v>32</v>
      </c>
      <c r="B25">
        <v>0.17</v>
      </c>
      <c r="C25" s="1">
        <f t="shared" si="0"/>
        <v>0.34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1" t="s">
        <v>33</v>
      </c>
      <c r="B26">
        <v>0.88</v>
      </c>
      <c r="C26" s="1">
        <f t="shared" si="0"/>
        <v>1.76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1" t="s">
        <v>37</v>
      </c>
      <c r="B27">
        <v>0.3</v>
      </c>
      <c r="C27" s="1">
        <f t="shared" si="0"/>
        <v>0.6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t="s">
        <v>37</v>
      </c>
      <c r="B28">
        <v>0.85</v>
      </c>
      <c r="C28" s="1">
        <f t="shared" si="0"/>
        <v>1.7</v>
      </c>
    </row>
    <row r="29" spans="1:27">
      <c r="A29" s="11" t="s">
        <v>37</v>
      </c>
      <c r="B29">
        <v>0.3</v>
      </c>
      <c r="C29" s="1">
        <f t="shared" si="0"/>
        <v>0.6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1" t="s">
        <v>41</v>
      </c>
      <c r="B30">
        <v>2.71</v>
      </c>
      <c r="C30" s="1">
        <f t="shared" si="0"/>
        <v>5.42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1" t="s">
        <v>141</v>
      </c>
      <c r="B31">
        <v>0.8</v>
      </c>
      <c r="C31" s="1">
        <f t="shared" si="0"/>
        <v>1.6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1" t="s">
        <v>45</v>
      </c>
      <c r="B32">
        <v>0.23</v>
      </c>
      <c r="C32" s="1">
        <v>0.23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1" t="s">
        <v>47</v>
      </c>
      <c r="B33">
        <v>0.6</v>
      </c>
      <c r="C33" s="1">
        <f t="shared" si="0"/>
        <v>1.2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1" t="s">
        <v>49</v>
      </c>
      <c r="B34">
        <v>0.04</v>
      </c>
      <c r="C34" s="1">
        <v>0.04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1" t="s">
        <v>53</v>
      </c>
      <c r="B35">
        <v>0.2</v>
      </c>
      <c r="C35" s="1">
        <v>0.02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1" t="s">
        <v>58</v>
      </c>
      <c r="B36">
        <v>0.93</v>
      </c>
      <c r="C36" s="1">
        <f t="shared" si="0"/>
        <v>1.86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1" t="s">
        <v>59</v>
      </c>
      <c r="B37">
        <v>0.03</v>
      </c>
      <c r="C37" s="1">
        <f t="shared" si="0"/>
        <v>0.06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1" t="s">
        <v>60</v>
      </c>
      <c r="B38">
        <v>1.31</v>
      </c>
      <c r="C38" s="1">
        <f t="shared" si="0"/>
        <v>2.62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1" t="s">
        <v>60</v>
      </c>
      <c r="B39">
        <v>7.0000000000000007E-2</v>
      </c>
      <c r="C39" s="1">
        <f>SUM(B39*2)</f>
        <v>0.14000000000000001</v>
      </c>
      <c r="D39" s="1"/>
      <c r="E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t="s">
        <v>62</v>
      </c>
      <c r="B40">
        <v>0.26</v>
      </c>
      <c r="C40" s="1">
        <f>SUM(B40*2)</f>
        <v>0.52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5">
        <f>SUM(B15:B40)</f>
        <v>18.210000000000004</v>
      </c>
      <c r="C41" s="25">
        <f>SUM(C15:C40)</f>
        <v>35.1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5"/>
      <c r="C42" s="14">
        <f>SUM(,C12,C4,C41)</f>
        <v>80.78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25" t="s">
        <v>199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58" t="s">
        <v>200</v>
      </c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1" t="s">
        <v>189</v>
      </c>
      <c r="B46" s="11">
        <v>5.88</v>
      </c>
      <c r="C46" s="11">
        <v>11.7</v>
      </c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1" t="s">
        <v>41</v>
      </c>
      <c r="B47" s="11">
        <v>2.71</v>
      </c>
      <c r="C47" s="11">
        <f>SUM(B47*2)</f>
        <v>5.42</v>
      </c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1" t="s">
        <v>45</v>
      </c>
      <c r="B48" s="11">
        <v>0.23</v>
      </c>
      <c r="C48" s="11">
        <v>0.23</v>
      </c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1" t="s">
        <v>14</v>
      </c>
      <c r="B49" s="11">
        <v>0.15</v>
      </c>
      <c r="C49" s="11">
        <v>0.15</v>
      </c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1" t="s">
        <v>33</v>
      </c>
      <c r="B50" s="11">
        <v>1.76</v>
      </c>
      <c r="C50" s="11">
        <v>1.76</v>
      </c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1" t="s">
        <v>62</v>
      </c>
      <c r="B51" s="11">
        <v>0.26</v>
      </c>
      <c r="C51" s="11">
        <f>SUM(B51*2)</f>
        <v>0.52</v>
      </c>
      <c r="D51" s="1"/>
      <c r="E51" s="1"/>
      <c r="F51" s="1"/>
      <c r="G51" s="1"/>
      <c r="H51" s="1"/>
      <c r="I51" s="1"/>
      <c r="J51" s="1"/>
      <c r="K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1" t="s">
        <v>190</v>
      </c>
      <c r="B52" s="11">
        <v>5.85</v>
      </c>
      <c r="C52" s="11">
        <v>11.7</v>
      </c>
      <c r="D52" s="1"/>
      <c r="E52" s="1"/>
      <c r="F52" s="1"/>
      <c r="G52" s="1"/>
      <c r="H52" s="1"/>
      <c r="I52" s="1"/>
      <c r="J52" s="1"/>
      <c r="K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1" t="s">
        <v>60</v>
      </c>
      <c r="B53" s="11">
        <v>1.38</v>
      </c>
      <c r="C53" s="11">
        <f t="shared" ref="C53" si="1">SUM(B53*2)</f>
        <v>2.76</v>
      </c>
      <c r="D53" s="1"/>
      <c r="E53" s="1"/>
      <c r="F53" s="1"/>
      <c r="G53" s="1"/>
      <c r="H53" s="1"/>
      <c r="I53" s="1"/>
      <c r="J53" s="1"/>
      <c r="K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1" t="s">
        <v>197</v>
      </c>
      <c r="B54" s="11">
        <v>2.67</v>
      </c>
      <c r="C54" s="11">
        <v>5.34</v>
      </c>
      <c r="D54" s="1"/>
      <c r="E54" s="1"/>
      <c r="F54" s="1"/>
      <c r="G54" s="1"/>
      <c r="H54" s="1"/>
      <c r="I54" s="1"/>
      <c r="J54" s="1"/>
      <c r="K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1" t="s">
        <v>58</v>
      </c>
      <c r="B55" s="11">
        <v>0.93</v>
      </c>
      <c r="C55" s="11">
        <f t="shared" ref="C55:C56" si="2">SUM(B55*2)</f>
        <v>1.86</v>
      </c>
      <c r="F55" s="1"/>
      <c r="G55" s="1"/>
      <c r="H55" s="1"/>
      <c r="I55" s="1"/>
      <c r="J55" s="1"/>
      <c r="K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1" t="s">
        <v>59</v>
      </c>
      <c r="B56" s="11">
        <v>0.03</v>
      </c>
      <c r="C56" s="11">
        <f t="shared" si="2"/>
        <v>0.06</v>
      </c>
      <c r="F56" s="1"/>
      <c r="G56" s="1"/>
      <c r="H56" s="3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D57" s="1" t="s">
        <v>201</v>
      </c>
      <c r="E57" s="1" t="s">
        <v>202</v>
      </c>
      <c r="F57" s="1"/>
      <c r="G57" s="1"/>
      <c r="H57" s="3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C58" s="1">
        <f>SUM(C46:C56)</f>
        <v>41.5</v>
      </c>
      <c r="D58" s="1">
        <v>16</v>
      </c>
      <c r="E58" s="39">
        <f>SUM(C58/D58)</f>
        <v>2.59375</v>
      </c>
      <c r="F58" s="1"/>
      <c r="G58" s="1"/>
      <c r="H58" s="3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60" t="s">
        <v>203</v>
      </c>
      <c r="B59" s="11"/>
      <c r="C59" s="1"/>
      <c r="D59" s="1"/>
      <c r="E59" s="39"/>
      <c r="F59" s="1"/>
      <c r="G59" s="1"/>
      <c r="H59" s="3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1" t="s">
        <v>32</v>
      </c>
      <c r="B60">
        <v>0.17</v>
      </c>
      <c r="C60" s="1">
        <f>SUM(B60*2)</f>
        <v>0.34</v>
      </c>
      <c r="D60" s="1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1" t="s">
        <v>47</v>
      </c>
      <c r="B61">
        <v>0.6</v>
      </c>
      <c r="C61" s="1">
        <f t="shared" ref="C61" si="3">SUM(B61*2)</f>
        <v>1.2</v>
      </c>
      <c r="D61" s="1"/>
      <c r="H61" s="3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1" t="s">
        <v>49</v>
      </c>
      <c r="B62">
        <v>0.04</v>
      </c>
      <c r="C62" s="1">
        <v>0.04</v>
      </c>
      <c r="D62" s="1"/>
      <c r="H62" s="3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 t="s">
        <v>194</v>
      </c>
      <c r="C63" s="2">
        <v>3.26</v>
      </c>
      <c r="D63" s="1"/>
      <c r="E63" s="39"/>
      <c r="F63" s="1"/>
      <c r="G63" s="1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 t="s">
        <v>196</v>
      </c>
      <c r="C64" s="2">
        <v>6.1</v>
      </c>
      <c r="D64" s="1"/>
      <c r="E64" s="39"/>
      <c r="F64" s="1"/>
      <c r="G64" s="1"/>
      <c r="H64" s="3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 t="s">
        <v>195</v>
      </c>
      <c r="C65" s="2">
        <v>2.1</v>
      </c>
      <c r="D65" s="1"/>
      <c r="E65" s="39"/>
      <c r="F65" s="1"/>
      <c r="G65" s="1"/>
      <c r="H65" s="3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1" t="s">
        <v>28</v>
      </c>
      <c r="B66">
        <v>0.62</v>
      </c>
      <c r="C66" s="1">
        <f>SUM(B66*2)</f>
        <v>1.24</v>
      </c>
      <c r="D66" s="1"/>
      <c r="E66" s="39"/>
      <c r="F66" s="1"/>
      <c r="G66" s="1"/>
      <c r="H66" s="3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1" t="s">
        <v>28</v>
      </c>
      <c r="B67">
        <v>0.68</v>
      </c>
      <c r="C67" s="1">
        <f>SUM(B67*2)</f>
        <v>1.36</v>
      </c>
      <c r="D67" s="1"/>
      <c r="E67" s="39"/>
      <c r="F67" s="1"/>
      <c r="G67" s="1"/>
      <c r="H67" s="3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1" t="s">
        <v>18</v>
      </c>
      <c r="B68">
        <v>0.59</v>
      </c>
      <c r="C68" s="1">
        <v>0.8</v>
      </c>
      <c r="D68" s="1"/>
      <c r="E68" s="39"/>
      <c r="F68" s="1"/>
      <c r="G68" s="1"/>
      <c r="H68" s="3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1" t="s">
        <v>53</v>
      </c>
      <c r="B69">
        <v>0.2</v>
      </c>
      <c r="C69" s="1">
        <v>0.02</v>
      </c>
      <c r="D69" s="1"/>
      <c r="E69" s="39"/>
      <c r="F69" s="1"/>
      <c r="G69" s="1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1" t="s">
        <v>37</v>
      </c>
      <c r="B70">
        <v>0.3</v>
      </c>
      <c r="C70" s="1">
        <f>SUM(B70*2)</f>
        <v>0.6</v>
      </c>
      <c r="D70" s="1"/>
      <c r="E70" s="39"/>
      <c r="F70" s="1"/>
      <c r="G70" s="1"/>
      <c r="H70" s="3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t="s">
        <v>37</v>
      </c>
      <c r="B71">
        <v>0.85</v>
      </c>
      <c r="C71" s="1">
        <f>SUM(B71*2)</f>
        <v>1.7</v>
      </c>
      <c r="D71" s="1"/>
      <c r="E71" s="39"/>
      <c r="F71" s="1"/>
      <c r="G71" s="1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1" t="s">
        <v>37</v>
      </c>
      <c r="B72">
        <v>0.3</v>
      </c>
      <c r="C72" s="1">
        <f>SUM(B72*2)</f>
        <v>0.6</v>
      </c>
      <c r="D72" s="1"/>
      <c r="E72" s="39"/>
      <c r="F72" s="1"/>
      <c r="G72" s="1"/>
      <c r="H72" s="3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 t="s">
        <v>192</v>
      </c>
      <c r="C73" s="2">
        <v>3.28</v>
      </c>
      <c r="D73" s="1"/>
      <c r="E73" s="39"/>
      <c r="F73" s="1"/>
      <c r="G73" s="1"/>
      <c r="H73" s="3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 t="s">
        <v>193</v>
      </c>
      <c r="C74" s="2">
        <v>2.2000000000000002</v>
      </c>
      <c r="D74" s="1"/>
      <c r="E74" s="39"/>
      <c r="F74" s="1"/>
      <c r="G74" s="1"/>
      <c r="H74" s="3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1" t="s">
        <v>8</v>
      </c>
      <c r="B75">
        <v>0.14000000000000001</v>
      </c>
      <c r="C75" s="1">
        <v>0.14000000000000001</v>
      </c>
      <c r="D75" s="1"/>
      <c r="E75" s="39"/>
      <c r="F75" s="1"/>
      <c r="G75" s="1"/>
      <c r="H75" s="3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1" t="s">
        <v>15</v>
      </c>
      <c r="B76">
        <v>0.27</v>
      </c>
      <c r="C76" s="1">
        <f t="shared" ref="C76:C81" si="4">SUM(B76*2)</f>
        <v>0.54</v>
      </c>
      <c r="D76" s="1"/>
      <c r="E76" s="39"/>
      <c r="F76" s="1"/>
      <c r="G76" s="1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1" t="s">
        <v>141</v>
      </c>
      <c r="B77">
        <v>0.8</v>
      </c>
      <c r="C77" s="1">
        <f t="shared" si="4"/>
        <v>1.6</v>
      </c>
      <c r="D77" s="1"/>
      <c r="E77" s="39"/>
      <c r="F77" s="1"/>
      <c r="G77" s="1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1" t="s">
        <v>27</v>
      </c>
      <c r="B78">
        <v>0.68</v>
      </c>
      <c r="C78" s="1">
        <f t="shared" si="4"/>
        <v>1.36</v>
      </c>
      <c r="D78" s="1"/>
      <c r="E78" s="39"/>
      <c r="F78" s="1"/>
      <c r="G78" s="1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1" t="s">
        <v>22</v>
      </c>
      <c r="B79">
        <v>1.84</v>
      </c>
      <c r="C79" s="1">
        <f t="shared" si="4"/>
        <v>3.68</v>
      </c>
      <c r="D79" s="1"/>
      <c r="E79" s="39"/>
      <c r="F79" s="1"/>
      <c r="G79" s="1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1" t="s">
        <v>30</v>
      </c>
      <c r="B80">
        <v>2.2999999999999998</v>
      </c>
      <c r="C80" s="1">
        <f t="shared" si="4"/>
        <v>4.5999999999999996</v>
      </c>
      <c r="D80" s="1"/>
      <c r="E80" s="39"/>
      <c r="F80" s="1"/>
      <c r="G80" s="1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1" t="s">
        <v>25</v>
      </c>
      <c r="B81">
        <v>1.26</v>
      </c>
      <c r="C81" s="1">
        <f t="shared" si="4"/>
        <v>2.52</v>
      </c>
      <c r="D81" s="1"/>
      <c r="E81" s="39"/>
      <c r="F81" s="1"/>
      <c r="G81" s="1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C82" s="1"/>
      <c r="D82" s="1" t="s">
        <v>201</v>
      </c>
      <c r="E82" s="1" t="s">
        <v>202</v>
      </c>
      <c r="F82" s="1"/>
      <c r="G82" s="1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C83" s="1">
        <f>SUM(C60:C82)</f>
        <v>39.280000000000008</v>
      </c>
      <c r="D83" s="1">
        <v>15</v>
      </c>
      <c r="E83" s="39">
        <f>SUM(C83/D83)</f>
        <v>2.6186666666666674</v>
      </c>
      <c r="F83" s="1"/>
      <c r="G83" s="1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F84" s="1"/>
      <c r="G84" s="1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>
      <c r="A85" s="11"/>
      <c r="C85" s="62">
        <f>SUM(C83+C58)</f>
        <v>80.78</v>
      </c>
      <c r="D85" s="62" t="s">
        <v>204</v>
      </c>
      <c r="F85" s="1"/>
      <c r="G85" s="1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1"/>
      <c r="F86" s="1"/>
      <c r="G86" s="1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59"/>
      <c r="B87" s="11"/>
      <c r="F87" s="1"/>
      <c r="G87" s="1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59"/>
      <c r="B88" s="11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61" t="s">
        <v>205</v>
      </c>
      <c r="B89" s="11"/>
      <c r="C89" s="1"/>
      <c r="D89" s="1"/>
      <c r="E89" s="39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59"/>
      <c r="B90" s="11"/>
      <c r="C90" s="1"/>
      <c r="D90" s="1"/>
      <c r="E90" s="39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60" t="s">
        <v>200</v>
      </c>
      <c r="B91" s="11"/>
      <c r="C91" s="1"/>
      <c r="D91" s="1"/>
      <c r="E91" s="39"/>
      <c r="F91" s="1"/>
      <c r="G91" s="58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t="s">
        <v>189</v>
      </c>
      <c r="C92">
        <v>11.7</v>
      </c>
      <c r="D92" s="1"/>
      <c r="E92" s="3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t="s">
        <v>33</v>
      </c>
      <c r="C93">
        <v>1.76</v>
      </c>
      <c r="D93" s="1"/>
      <c r="E93" s="3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t="s">
        <v>62</v>
      </c>
      <c r="B94">
        <v>0.26</v>
      </c>
      <c r="C94">
        <f>SUM(B94*2)</f>
        <v>0.52</v>
      </c>
      <c r="D94" s="1"/>
      <c r="E94" s="3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t="s">
        <v>190</v>
      </c>
      <c r="C95">
        <v>11.7</v>
      </c>
      <c r="D95" s="1"/>
      <c r="E95" s="3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t="s">
        <v>60</v>
      </c>
      <c r="B96">
        <v>1.38</v>
      </c>
      <c r="C96">
        <f t="shared" ref="C96" si="5">SUM(B96*2)</f>
        <v>2.76</v>
      </c>
      <c r="D96" s="1"/>
      <c r="E96" s="3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t="s">
        <v>197</v>
      </c>
      <c r="C97">
        <v>5.34</v>
      </c>
      <c r="D97" s="1"/>
      <c r="E97" s="3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59"/>
      <c r="B98" s="11"/>
      <c r="C98" s="1"/>
      <c r="D98" s="1" t="s">
        <v>201</v>
      </c>
      <c r="E98" s="1" t="s">
        <v>202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59"/>
      <c r="B99" s="11"/>
      <c r="C99" s="1">
        <f>SUM(C92:C98)</f>
        <v>33.78</v>
      </c>
      <c r="D99" s="1">
        <v>13</v>
      </c>
      <c r="E99" s="39">
        <f>SUM(C99/D99)</f>
        <v>2.5984615384615384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59"/>
      <c r="B100" s="11"/>
      <c r="C100" s="1"/>
      <c r="D100" s="1"/>
      <c r="E100" s="3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60" t="s">
        <v>203</v>
      </c>
      <c r="B101" s="11"/>
      <c r="C101" s="1"/>
      <c r="D101" s="1"/>
      <c r="E101" s="3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.25" customHeight="1">
      <c r="A102" s="1" t="s">
        <v>194</v>
      </c>
      <c r="C102" s="2">
        <v>3.26</v>
      </c>
      <c r="D102" s="1"/>
      <c r="E102" s="3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 t="s">
        <v>196</v>
      </c>
      <c r="C103" s="2">
        <v>6.1</v>
      </c>
      <c r="D103" s="1"/>
      <c r="E103" s="3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 t="s">
        <v>195</v>
      </c>
      <c r="C104" s="2">
        <v>2.1</v>
      </c>
      <c r="D104" s="1"/>
      <c r="E104" s="39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1" t="s">
        <v>28</v>
      </c>
      <c r="B105">
        <v>0.62</v>
      </c>
      <c r="C105" s="1">
        <f>SUM(B105*2)</f>
        <v>1.24</v>
      </c>
      <c r="D105" s="1"/>
      <c r="E105" s="39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1" t="s">
        <v>28</v>
      </c>
      <c r="B106">
        <v>0.68</v>
      </c>
      <c r="C106" s="1">
        <f>SUM(B106*2)</f>
        <v>1.36</v>
      </c>
      <c r="D106" s="1"/>
      <c r="E106" s="39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1" t="s">
        <v>18</v>
      </c>
      <c r="B107">
        <v>0.4</v>
      </c>
      <c r="C107" s="1">
        <f>SUM(B107*2)</f>
        <v>0.8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1" t="s">
        <v>53</v>
      </c>
      <c r="B108">
        <v>0.2</v>
      </c>
      <c r="C108" s="1">
        <v>0.02</v>
      </c>
      <c r="D108" s="1"/>
      <c r="E108" s="1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1" t="s">
        <v>37</v>
      </c>
      <c r="B109">
        <v>0.3</v>
      </c>
      <c r="C109" s="1">
        <f>SUM(B109*2)</f>
        <v>0.6</v>
      </c>
      <c r="D109" s="1"/>
      <c r="E109" s="1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t="s">
        <v>37</v>
      </c>
      <c r="B110">
        <v>0.85</v>
      </c>
      <c r="C110" s="1">
        <f>SUM(B110*2)</f>
        <v>1.7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1" t="s">
        <v>37</v>
      </c>
      <c r="B111">
        <v>0.3</v>
      </c>
      <c r="C111" s="1">
        <f>SUM(B111*2)</f>
        <v>0.6</v>
      </c>
      <c r="D111" s="39"/>
      <c r="E111" s="1"/>
      <c r="F111" s="1"/>
      <c r="G111" s="3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 t="s">
        <v>192</v>
      </c>
      <c r="C112" s="2">
        <v>3.28</v>
      </c>
      <c r="D112" s="39"/>
      <c r="E112" s="1"/>
      <c r="F112" s="1"/>
      <c r="G112" s="3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 t="s">
        <v>193</v>
      </c>
      <c r="C113" s="2">
        <v>2.2000000000000002</v>
      </c>
      <c r="D113" s="39"/>
      <c r="E113" s="1"/>
      <c r="F113" s="1"/>
      <c r="G113" s="3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1" t="s">
        <v>8</v>
      </c>
      <c r="B114">
        <v>0.14000000000000001</v>
      </c>
      <c r="C114" s="1">
        <v>0.14000000000000001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1" t="s">
        <v>15</v>
      </c>
      <c r="B115">
        <v>0.27</v>
      </c>
      <c r="C115" s="1">
        <f>SUM(B115*2)</f>
        <v>0.54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 t="s">
        <v>201</v>
      </c>
      <c r="E116" s="1" t="s">
        <v>202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>
        <f>SUM(C102:C116)</f>
        <v>23.94</v>
      </c>
      <c r="D117" s="1">
        <v>14</v>
      </c>
      <c r="E117" s="39">
        <f>SUM(C117/D117)</f>
        <v>1.7100000000000002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58" t="s">
        <v>206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1" t="s">
        <v>32</v>
      </c>
      <c r="B119">
        <v>0.17</v>
      </c>
      <c r="C119" s="1">
        <f>SUM(B119*2)</f>
        <v>0.34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1" t="s">
        <v>47</v>
      </c>
      <c r="B120">
        <v>0.6</v>
      </c>
      <c r="C120" s="1">
        <f t="shared" ref="C120" si="6">SUM(B120*2)</f>
        <v>1.2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1" t="s">
        <v>49</v>
      </c>
      <c r="B121">
        <v>0.04</v>
      </c>
      <c r="C121" s="1">
        <v>0.04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1" t="s">
        <v>141</v>
      </c>
      <c r="B122">
        <v>0.8</v>
      </c>
      <c r="C122" s="1">
        <f>SUM(B122*2)</f>
        <v>1.6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1" t="s">
        <v>27</v>
      </c>
      <c r="B123">
        <v>0.68</v>
      </c>
      <c r="C123" s="1">
        <f>SUM(B123*2)</f>
        <v>1.36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1" t="s">
        <v>22</v>
      </c>
      <c r="B124">
        <v>1.84</v>
      </c>
      <c r="C124" s="1">
        <f>SUM(B124*2)</f>
        <v>3.68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1" t="s">
        <v>30</v>
      </c>
      <c r="B125">
        <v>2.2999999999999998</v>
      </c>
      <c r="C125" s="1">
        <f>SUM(B125*2)</f>
        <v>4.5999999999999996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1" t="s">
        <v>41</v>
      </c>
      <c r="B126">
        <v>2.71</v>
      </c>
      <c r="C126" s="1">
        <f>SUM(B126*2)</f>
        <v>5.42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1" t="s">
        <v>45</v>
      </c>
      <c r="B127">
        <v>0.23</v>
      </c>
      <c r="C127" s="1">
        <v>0.23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1" t="s">
        <v>14</v>
      </c>
      <c r="B128">
        <v>0.15</v>
      </c>
      <c r="C128" s="1">
        <v>0.15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1" t="s">
        <v>58</v>
      </c>
      <c r="B129">
        <v>0.93</v>
      </c>
      <c r="C129" s="1">
        <f t="shared" ref="C129:C130" si="7">SUM(B129*2)</f>
        <v>1.86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1" t="s">
        <v>59</v>
      </c>
      <c r="B130">
        <v>0.03</v>
      </c>
      <c r="C130" s="1">
        <f t="shared" si="7"/>
        <v>0.06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1" t="s">
        <v>25</v>
      </c>
      <c r="B131">
        <v>1.26</v>
      </c>
      <c r="C131" s="1">
        <f>SUM(B131*2)</f>
        <v>2.52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C133" s="1"/>
      <c r="D133" s="1" t="s">
        <v>201</v>
      </c>
      <c r="E133" s="1" t="s">
        <v>202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C134" s="1">
        <f>SUM(C119:C133)</f>
        <v>23.06</v>
      </c>
      <c r="D134" s="1">
        <v>14</v>
      </c>
      <c r="E134" s="39">
        <f>SUM(C134/D134)</f>
        <v>1.647142857142857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>
      <c r="C136" s="62">
        <f>SUM(C134+C117+C99)</f>
        <v>80.78</v>
      </c>
      <c r="D136" s="62" t="s">
        <v>204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>
      <c r="A1024" s="1"/>
      <c r="B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4:27"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4:27"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4:27"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4:27"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4:27"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4:27"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4:27"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4:27"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4:27"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4:27"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4:27"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4:27"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4:27"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4:27"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4:27"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4:27"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2:27"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2:27"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D99F-7A66-4D74-AE21-71BCC2132FE4}">
  <dimension ref="A1:AA1046"/>
  <sheetViews>
    <sheetView topLeftCell="A43" workbookViewId="0">
      <selection activeCell="D46" sqref="D46"/>
    </sheetView>
  </sheetViews>
  <sheetFormatPr defaultRowHeight="14.25"/>
  <cols>
    <col min="1" max="1" width="22.42578125" customWidth="1"/>
    <col min="4" max="4" width="13.5703125" customWidth="1"/>
    <col min="5" max="5" width="17.5703125" customWidth="1"/>
    <col min="7" max="7" width="11.42578125" customWidth="1"/>
    <col min="8" max="8" width="12.7109375" customWidth="1"/>
    <col min="9" max="9" width="12.42578125" customWidth="1"/>
    <col min="10" max="10" width="11.5703125" bestFit="1" customWidth="1"/>
    <col min="11" max="11" width="15" customWidth="1"/>
    <col min="12" max="12" width="12.28515625" customWidth="1"/>
    <col min="14" max="14" width="13.7109375" customWidth="1"/>
    <col min="15" max="15" width="11" customWidth="1"/>
    <col min="16" max="16" width="9.85546875" bestFit="1" customWidth="1"/>
    <col min="17" max="17" width="10.5703125" customWidth="1"/>
  </cols>
  <sheetData>
    <row r="1" spans="1:27" ht="30.4">
      <c r="A1" s="4" t="s">
        <v>188</v>
      </c>
      <c r="B1" s="4" t="s">
        <v>64</v>
      </c>
      <c r="C1" s="4" t="s">
        <v>65</v>
      </c>
      <c r="D1" s="4" t="s">
        <v>207</v>
      </c>
      <c r="E1" s="4" t="s">
        <v>208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5" t="s">
        <v>189</v>
      </c>
      <c r="B2" s="6">
        <v>5.85</v>
      </c>
      <c r="C2" s="16">
        <v>11.7</v>
      </c>
      <c r="D2" s="15">
        <v>300</v>
      </c>
      <c r="E2" s="70">
        <f>SUM(D2*C2)/2000</f>
        <v>1.7549999999999999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5" t="s">
        <v>190</v>
      </c>
      <c r="B3" s="6">
        <v>5.85</v>
      </c>
      <c r="C3" s="16">
        <v>11.7</v>
      </c>
      <c r="D3" s="15">
        <v>300</v>
      </c>
      <c r="E3" s="70">
        <f>SUM(D3*C3)/2000</f>
        <v>1.7549999999999999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C4" s="5">
        <f>SUM(C2:C3)</f>
        <v>23.4</v>
      </c>
      <c r="D4" s="1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149999999999999" customHeight="1">
      <c r="A5" s="4" t="s">
        <v>191</v>
      </c>
      <c r="C5" s="1"/>
      <c r="D5" s="1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149999999999999" customHeight="1">
      <c r="A6" s="1" t="s">
        <v>192</v>
      </c>
      <c r="B6">
        <v>1.64</v>
      </c>
      <c r="C6" s="2">
        <v>3.28</v>
      </c>
      <c r="D6" s="1">
        <v>350</v>
      </c>
      <c r="E6" s="39">
        <f t="shared" ref="E6:E11" si="0">SUM(D6*C6)/2000</f>
        <v>0.57399999999999995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 t="s">
        <v>193</v>
      </c>
      <c r="B7">
        <v>1.1000000000000001</v>
      </c>
      <c r="C7" s="2">
        <v>2.2000000000000002</v>
      </c>
      <c r="D7" s="1">
        <v>350</v>
      </c>
      <c r="E7" s="39">
        <f t="shared" si="0"/>
        <v>0.38500000000000006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 t="s">
        <v>194</v>
      </c>
      <c r="B8">
        <v>1.63</v>
      </c>
      <c r="C8" s="2">
        <v>3.26</v>
      </c>
      <c r="D8" s="1">
        <v>350</v>
      </c>
      <c r="E8" s="39">
        <f t="shared" si="0"/>
        <v>0.57050000000000001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 t="s">
        <v>195</v>
      </c>
      <c r="B9">
        <v>1.05</v>
      </c>
      <c r="C9" s="2">
        <v>2.1</v>
      </c>
      <c r="D9" s="1">
        <v>350</v>
      </c>
      <c r="E9" s="39">
        <f t="shared" si="0"/>
        <v>0.36749999999999999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 t="s">
        <v>196</v>
      </c>
      <c r="B10">
        <v>3.05</v>
      </c>
      <c r="C10" s="2">
        <v>6.1</v>
      </c>
      <c r="D10" s="1">
        <v>350</v>
      </c>
      <c r="E10" s="39">
        <f t="shared" si="0"/>
        <v>1.0674999999999999</v>
      </c>
      <c r="H10" s="1"/>
      <c r="K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5" t="s">
        <v>197</v>
      </c>
      <c r="B11" s="6">
        <v>2.67</v>
      </c>
      <c r="C11" s="16">
        <v>5.34</v>
      </c>
      <c r="D11" s="15">
        <v>300</v>
      </c>
      <c r="E11" s="70">
        <f t="shared" si="0"/>
        <v>0.80100000000000005</v>
      </c>
      <c r="H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C12" s="5">
        <f>SUM(C6:C11)</f>
        <v>22.279999999999998</v>
      </c>
      <c r="D12" s="1"/>
      <c r="E12" s="1"/>
      <c r="H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4">
      <c r="A14" s="4" t="s">
        <v>198</v>
      </c>
      <c r="B14" s="4" t="s">
        <v>64</v>
      </c>
      <c r="C14" s="4" t="s">
        <v>65</v>
      </c>
      <c r="D14" s="1"/>
      <c r="E14" s="1"/>
      <c r="F14" s="1"/>
      <c r="G14" s="1"/>
      <c r="H14" s="1"/>
      <c r="I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1" t="s">
        <v>8</v>
      </c>
      <c r="B15">
        <v>0.14000000000000001</v>
      </c>
      <c r="C15" s="1">
        <v>0.14000000000000001</v>
      </c>
      <c r="D15" s="1"/>
      <c r="E15" s="11"/>
      <c r="G15" s="1"/>
      <c r="I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64" t="s">
        <v>14</v>
      </c>
      <c r="B16" s="64">
        <v>0.15</v>
      </c>
      <c r="C16" s="65">
        <v>0.15</v>
      </c>
      <c r="D16" s="1"/>
      <c r="E16" s="11"/>
      <c r="G16" s="1"/>
      <c r="H16" s="1"/>
      <c r="I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1" t="s">
        <v>15</v>
      </c>
      <c r="B17">
        <v>0.27</v>
      </c>
      <c r="C17" s="1">
        <f>SUM(B17*2)</f>
        <v>0.54</v>
      </c>
      <c r="D17" s="1"/>
      <c r="E17" s="11"/>
      <c r="G17" s="1"/>
      <c r="H17" s="1"/>
      <c r="I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1" t="s">
        <v>18</v>
      </c>
      <c r="B18">
        <v>0.4</v>
      </c>
      <c r="C18" s="1">
        <f t="shared" ref="C18:C38" si="1">SUM(B18*2)</f>
        <v>0.8</v>
      </c>
      <c r="D18" s="1"/>
      <c r="E18" s="11"/>
      <c r="G18" s="1"/>
      <c r="H18" s="1"/>
      <c r="I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1" t="s">
        <v>22</v>
      </c>
      <c r="B19">
        <v>1.84</v>
      </c>
      <c r="C19" s="1">
        <f t="shared" si="1"/>
        <v>3.68</v>
      </c>
      <c r="D19" s="1"/>
      <c r="E19" s="11"/>
      <c r="G19" s="1"/>
      <c r="H19" s="1"/>
      <c r="I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1" t="s">
        <v>25</v>
      </c>
      <c r="B20">
        <v>1.26</v>
      </c>
      <c r="C20" s="1">
        <f t="shared" si="1"/>
        <v>2.52</v>
      </c>
      <c r="D20" s="1"/>
      <c r="E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1" t="s">
        <v>27</v>
      </c>
      <c r="B21">
        <v>0.68</v>
      </c>
      <c r="C21" s="1">
        <f t="shared" si="1"/>
        <v>1.36</v>
      </c>
      <c r="D21" s="1"/>
      <c r="E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1" t="s">
        <v>28</v>
      </c>
      <c r="B22">
        <v>0.62</v>
      </c>
      <c r="C22" s="1">
        <f t="shared" si="1"/>
        <v>1.24</v>
      </c>
      <c r="D22" s="1"/>
      <c r="E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1" t="s">
        <v>28</v>
      </c>
      <c r="B23">
        <v>0.68</v>
      </c>
      <c r="C23" s="1">
        <f t="shared" si="1"/>
        <v>1.36</v>
      </c>
      <c r="D23" s="1"/>
      <c r="E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1" t="s">
        <v>30</v>
      </c>
      <c r="B24">
        <v>2.2999999999999998</v>
      </c>
      <c r="C24" s="1">
        <f t="shared" si="1"/>
        <v>4.5999999999999996</v>
      </c>
      <c r="D24" s="1"/>
      <c r="E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1" t="s">
        <v>32</v>
      </c>
      <c r="B25">
        <v>0.17</v>
      </c>
      <c r="C25" s="1">
        <f t="shared" si="1"/>
        <v>0.34</v>
      </c>
      <c r="D25" s="1"/>
      <c r="E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1" t="s">
        <v>33</v>
      </c>
      <c r="B26">
        <v>0.88</v>
      </c>
      <c r="C26" s="1">
        <f t="shared" si="1"/>
        <v>1.76</v>
      </c>
      <c r="D26" s="1"/>
      <c r="E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1" t="s">
        <v>37</v>
      </c>
      <c r="B27">
        <v>0.3</v>
      </c>
      <c r="C27" s="1">
        <f t="shared" si="1"/>
        <v>0.6</v>
      </c>
      <c r="D27" s="1"/>
      <c r="E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t="s">
        <v>37</v>
      </c>
      <c r="B28">
        <v>0.85</v>
      </c>
      <c r="C28" s="1">
        <f t="shared" si="1"/>
        <v>1.7</v>
      </c>
      <c r="G28" s="1"/>
    </row>
    <row r="29" spans="1:27">
      <c r="A29" s="11" t="s">
        <v>37</v>
      </c>
      <c r="B29">
        <v>0.3</v>
      </c>
      <c r="C29" s="1">
        <f t="shared" si="1"/>
        <v>0.6</v>
      </c>
      <c r="D29" s="1"/>
      <c r="E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64" t="s">
        <v>41</v>
      </c>
      <c r="B30" s="64">
        <v>2.71</v>
      </c>
      <c r="C30" s="65">
        <f t="shared" si="1"/>
        <v>5.42</v>
      </c>
      <c r="D30" s="1"/>
      <c r="E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1" t="s">
        <v>141</v>
      </c>
      <c r="B31">
        <v>0.8</v>
      </c>
      <c r="C31" s="1">
        <f t="shared" si="1"/>
        <v>1.6</v>
      </c>
      <c r="D31" s="1"/>
      <c r="E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64" t="s">
        <v>45</v>
      </c>
      <c r="B32" s="64">
        <v>0.23</v>
      </c>
      <c r="C32" s="65">
        <v>0.23</v>
      </c>
      <c r="D32" s="1"/>
      <c r="E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1" t="s">
        <v>47</v>
      </c>
      <c r="B33">
        <v>0.6</v>
      </c>
      <c r="C33" s="1">
        <f t="shared" si="1"/>
        <v>1.2</v>
      </c>
      <c r="D33" s="1"/>
      <c r="E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1" t="s">
        <v>49</v>
      </c>
      <c r="B34">
        <v>0.04</v>
      </c>
      <c r="C34" s="1">
        <v>0.04</v>
      </c>
      <c r="D34" s="1"/>
      <c r="E34" s="1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1" t="s">
        <v>53</v>
      </c>
      <c r="B35">
        <v>0.2</v>
      </c>
      <c r="C35" s="1">
        <v>0.02</v>
      </c>
      <c r="D35" s="1"/>
      <c r="E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64" t="s">
        <v>58</v>
      </c>
      <c r="B36" s="64">
        <v>0.93</v>
      </c>
      <c r="C36" s="65">
        <f t="shared" si="1"/>
        <v>1.86</v>
      </c>
      <c r="D36" s="1"/>
      <c r="E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64" t="s">
        <v>59</v>
      </c>
      <c r="B37" s="64">
        <v>0.03</v>
      </c>
      <c r="C37" s="65">
        <f t="shared" si="1"/>
        <v>0.06</v>
      </c>
      <c r="D37" s="1"/>
      <c r="E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64" t="s">
        <v>60</v>
      </c>
      <c r="B38" s="64">
        <v>1.31</v>
      </c>
      <c r="C38" s="65">
        <f t="shared" si="1"/>
        <v>2.62</v>
      </c>
      <c r="D38" s="1"/>
      <c r="E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64" t="s">
        <v>60</v>
      </c>
      <c r="B39" s="64">
        <v>7.0000000000000007E-2</v>
      </c>
      <c r="C39" s="65">
        <f>SUM(B39*2)</f>
        <v>0.14000000000000001</v>
      </c>
      <c r="D39" s="1"/>
      <c r="E39" s="1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64" t="s">
        <v>62</v>
      </c>
      <c r="B40" s="64">
        <v>0.26</v>
      </c>
      <c r="C40" s="65">
        <f>SUM(B40*2)</f>
        <v>0.52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5">
        <f>SUM(B15:B40)</f>
        <v>18.020000000000003</v>
      </c>
      <c r="C41" s="25">
        <f>SUM(C15:C40)</f>
        <v>35.1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5"/>
      <c r="C42" s="14">
        <f>SUM(,C12,C4,C41)</f>
        <v>80.78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9">
      <c r="A43" s="25" t="s">
        <v>209</v>
      </c>
      <c r="C43" s="1"/>
      <c r="D43" s="18" t="s">
        <v>210</v>
      </c>
      <c r="E43" s="18" t="s">
        <v>211</v>
      </c>
      <c r="F43" s="18" t="s">
        <v>66</v>
      </c>
      <c r="G43" s="18" t="s">
        <v>212</v>
      </c>
      <c r="H43" s="18" t="s">
        <v>146</v>
      </c>
      <c r="I43" s="18" t="s">
        <v>213</v>
      </c>
      <c r="J43" s="1" t="s">
        <v>214</v>
      </c>
      <c r="K43" s="1"/>
      <c r="L43" s="1"/>
      <c r="M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 t="s">
        <v>215</v>
      </c>
      <c r="B44" s="1" t="s">
        <v>216</v>
      </c>
      <c r="C44" s="1"/>
      <c r="D44" s="1" t="s">
        <v>217</v>
      </c>
      <c r="E44" s="17">
        <v>1000</v>
      </c>
      <c r="F44" s="21">
        <v>63.04</v>
      </c>
      <c r="G44" s="21"/>
      <c r="H44" s="21">
        <f>SUM(F44*E44)</f>
        <v>63040</v>
      </c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5" t="s">
        <v>218</v>
      </c>
      <c r="B45" s="15">
        <f>SUM(C2:C3,C11,C16,C30,C32,C36:C40)</f>
        <v>39.739999999999995</v>
      </c>
      <c r="C45" s="1"/>
      <c r="D45" s="1" t="s">
        <v>219</v>
      </c>
      <c r="E45" s="17">
        <v>900</v>
      </c>
      <c r="F45" s="21">
        <v>9.25</v>
      </c>
      <c r="G45" s="21">
        <v>3.5</v>
      </c>
      <c r="H45" s="21">
        <f>SUM(G45+F45)*E45</f>
        <v>11475</v>
      </c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22">
        <f>SUM(H44:H45)</f>
        <v>74515</v>
      </c>
      <c r="I46" s="22">
        <v>88000</v>
      </c>
      <c r="J46" s="22">
        <v>55000</v>
      </c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 t="s">
        <v>220</v>
      </c>
      <c r="B47" s="1">
        <f>SUM(C42-B45)</f>
        <v>41.040000000000006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9">
      <c r="A49" s="1"/>
      <c r="B49" s="25" t="s">
        <v>221</v>
      </c>
      <c r="C49" s="25" t="s">
        <v>211</v>
      </c>
      <c r="D49" s="25" t="s">
        <v>222</v>
      </c>
      <c r="E49" s="25" t="s">
        <v>223</v>
      </c>
      <c r="F49" s="25" t="s">
        <v>65</v>
      </c>
      <c r="G49" s="25" t="s">
        <v>207</v>
      </c>
      <c r="H49" s="1"/>
      <c r="I49" s="1" t="s">
        <v>224</v>
      </c>
      <c r="J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B50" s="18" t="s">
        <v>217</v>
      </c>
      <c r="C50" s="18">
        <v>600</v>
      </c>
      <c r="D50" s="18">
        <f>SUM(C50*2000)</f>
        <v>1200000</v>
      </c>
      <c r="E50" s="18">
        <v>110</v>
      </c>
      <c r="F50" s="18">
        <f>SUM(E50)*B45</f>
        <v>4371.3999999999996</v>
      </c>
      <c r="G50" s="24">
        <f>SUM(D50/F50)</f>
        <v>274.51159811502038</v>
      </c>
      <c r="H50" s="1"/>
      <c r="I50" s="1" t="s">
        <v>225</v>
      </c>
      <c r="J50" s="1" t="s">
        <v>226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F51" s="1"/>
      <c r="G51" s="1"/>
      <c r="H51" s="1"/>
      <c r="I51" s="1"/>
      <c r="J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6.25">
      <c r="A52" s="1"/>
      <c r="B52" s="1" t="s">
        <v>227</v>
      </c>
      <c r="C52">
        <v>300</v>
      </c>
      <c r="D52" s="1">
        <f>SUM(C52*2000)</f>
        <v>600000</v>
      </c>
      <c r="E52" s="1">
        <v>110</v>
      </c>
      <c r="F52" s="1">
        <f>SUM(E52)*B47</f>
        <v>4514.4000000000005</v>
      </c>
      <c r="G52" s="23">
        <f>SUM(D52/F52)</f>
        <v>132.90802764486975</v>
      </c>
      <c r="H52" s="1"/>
      <c r="I52" s="1"/>
      <c r="J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6.25">
      <c r="A53" s="1" t="s">
        <v>228</v>
      </c>
      <c r="B53" s="1" t="s">
        <v>229</v>
      </c>
      <c r="C53" s="17">
        <v>900</v>
      </c>
      <c r="D53" s="1">
        <f>SUM(C53*2000)</f>
        <v>1800000</v>
      </c>
      <c r="E53" s="1">
        <v>110</v>
      </c>
      <c r="F53" s="1">
        <f>SUM(E53)*B47</f>
        <v>4514.4000000000005</v>
      </c>
      <c r="G53" s="23">
        <f>SUM(D53/F53)</f>
        <v>398.72408293460921</v>
      </c>
      <c r="H53" s="1"/>
      <c r="I53" s="1"/>
      <c r="J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9">
      <c r="A54" s="1"/>
      <c r="B54" s="18" t="s">
        <v>230</v>
      </c>
      <c r="C54" s="18">
        <f>SUM(C52:C53)</f>
        <v>1200</v>
      </c>
      <c r="D54" s="18">
        <f>SUM(C54*2000)</f>
        <v>2400000</v>
      </c>
      <c r="E54" s="18">
        <v>110</v>
      </c>
      <c r="F54" s="18">
        <f>SUM(E54)*B47</f>
        <v>4514.4000000000005</v>
      </c>
      <c r="G54" s="24">
        <f>SUM(D54/F54)</f>
        <v>531.63211057947899</v>
      </c>
      <c r="H54" s="1"/>
      <c r="I54" s="1"/>
      <c r="J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H55" s="1"/>
      <c r="I55" s="1"/>
      <c r="J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58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58"/>
      <c r="B59" s="58"/>
      <c r="C59" s="5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58"/>
      <c r="B60" s="58"/>
      <c r="C60" s="5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58"/>
      <c r="B61" s="58"/>
      <c r="C61" s="5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58"/>
      <c r="B62" s="58"/>
      <c r="C62" s="5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58"/>
      <c r="B63" s="58"/>
      <c r="C63" s="5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58"/>
      <c r="B64" s="58"/>
      <c r="C64" s="5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58"/>
      <c r="B65" s="58"/>
      <c r="C65" s="5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59"/>
      <c r="B69" s="11"/>
      <c r="C69" s="1"/>
      <c r="D69" s="1"/>
      <c r="E69" s="39"/>
      <c r="F69" s="1"/>
      <c r="G69" s="1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59"/>
      <c r="B70" s="11"/>
      <c r="C70" s="1"/>
      <c r="D70" s="1"/>
      <c r="E70" s="39"/>
      <c r="F70" s="1"/>
      <c r="G70" s="1"/>
      <c r="H70" s="3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60"/>
      <c r="B71" s="11"/>
      <c r="C71" s="1"/>
      <c r="D71" s="1"/>
      <c r="E71" s="39"/>
      <c r="F71" s="1"/>
      <c r="G71" s="1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C72" s="2"/>
      <c r="D72" s="1"/>
      <c r="E72" s="39"/>
      <c r="F72" s="1"/>
      <c r="G72" s="1"/>
      <c r="H72" s="3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C73" s="2"/>
      <c r="D73" s="1"/>
      <c r="E73" s="39"/>
      <c r="F73" s="1"/>
      <c r="G73" s="1"/>
      <c r="H73" s="3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C74" s="2"/>
      <c r="D74" s="1"/>
      <c r="E74" s="39"/>
      <c r="F74" s="1"/>
      <c r="G74" s="1"/>
      <c r="H74" s="3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1"/>
      <c r="C75" s="1"/>
      <c r="D75" s="1"/>
      <c r="E75" s="39"/>
      <c r="F75" s="1"/>
      <c r="G75" s="1"/>
      <c r="H75" s="3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1"/>
      <c r="C76" s="1"/>
      <c r="D76" s="1"/>
      <c r="E76" s="39"/>
      <c r="F76" s="1"/>
      <c r="G76" s="1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1"/>
      <c r="C77" s="1"/>
      <c r="D77" s="1"/>
      <c r="E77" s="39"/>
      <c r="F77" s="1"/>
      <c r="G77" s="1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1"/>
      <c r="C78" s="1"/>
      <c r="D78" s="1"/>
      <c r="E78" s="39"/>
      <c r="F78" s="1"/>
      <c r="G78" s="1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1"/>
      <c r="C79" s="1"/>
      <c r="D79" s="1"/>
      <c r="E79" s="39"/>
      <c r="F79" s="1"/>
      <c r="G79" s="1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C80" s="1"/>
      <c r="D80" s="1"/>
      <c r="E80" s="39"/>
      <c r="F80" s="1"/>
      <c r="G80" s="1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1"/>
      <c r="C81" s="1"/>
      <c r="D81" s="1"/>
      <c r="E81" s="39"/>
      <c r="F81" s="1"/>
      <c r="G81" s="1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C82" s="2"/>
      <c r="D82" s="1"/>
      <c r="E82" s="39"/>
      <c r="F82" s="1"/>
      <c r="G82" s="1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C83" s="2"/>
      <c r="D83" s="1"/>
      <c r="E83" s="39"/>
      <c r="F83" s="1"/>
      <c r="G83" s="1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1"/>
      <c r="C84" s="1"/>
      <c r="D84" s="1"/>
      <c r="E84" s="39"/>
      <c r="F84" s="1"/>
      <c r="G84" s="1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1"/>
      <c r="C85" s="1"/>
      <c r="D85" s="1"/>
      <c r="E85" s="39"/>
      <c r="F85" s="1"/>
      <c r="G85" s="1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1"/>
      <c r="C86" s="1"/>
      <c r="D86" s="1"/>
      <c r="E86" s="39"/>
      <c r="F86" s="1"/>
      <c r="G86" s="1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1"/>
      <c r="C87" s="1"/>
      <c r="D87" s="1"/>
      <c r="E87" s="39"/>
      <c r="F87" s="1"/>
      <c r="G87" s="1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1"/>
      <c r="C88" s="1"/>
      <c r="D88" s="1"/>
      <c r="E88" s="39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1"/>
      <c r="C89" s="1"/>
      <c r="D89" s="1"/>
      <c r="E89" s="39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1"/>
      <c r="C90" s="1"/>
      <c r="D90" s="1"/>
      <c r="E90" s="39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1"/>
      <c r="C91" s="1"/>
      <c r="D91" s="1"/>
      <c r="E91" s="39"/>
      <c r="F91" s="1"/>
      <c r="G91" s="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1"/>
      <c r="C92" s="1"/>
      <c r="D92" s="1"/>
      <c r="E92" s="39"/>
      <c r="F92" s="1"/>
      <c r="G92" s="1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1"/>
      <c r="C93" s="1"/>
      <c r="D93" s="1"/>
      <c r="E93" s="39"/>
      <c r="F93" s="1"/>
      <c r="G93" s="1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1"/>
      <c r="C94" s="1"/>
      <c r="D94" s="1"/>
      <c r="E94" s="39"/>
      <c r="F94" s="1"/>
      <c r="G94" s="1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1"/>
      <c r="C95" s="1"/>
      <c r="D95" s="1"/>
      <c r="E95" s="39"/>
      <c r="F95" s="1"/>
      <c r="G95" s="1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1"/>
      <c r="C96" s="1"/>
      <c r="D96" s="1"/>
      <c r="E96" s="39"/>
      <c r="F96" s="1"/>
      <c r="G96" s="1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1"/>
      <c r="C97" s="1"/>
      <c r="D97" s="1"/>
      <c r="E97" s="39"/>
      <c r="F97" s="1"/>
      <c r="G97" s="1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D98" s="1"/>
      <c r="E98" s="39"/>
      <c r="F98" s="1"/>
      <c r="G98" s="1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C99" s="1"/>
      <c r="D99" s="1"/>
      <c r="E99" s="1"/>
      <c r="F99" s="1"/>
      <c r="G99" s="1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1"/>
      <c r="C100" s="1"/>
      <c r="D100" s="1"/>
      <c r="E100" s="39"/>
      <c r="F100" s="1"/>
      <c r="G100" s="1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1"/>
      <c r="F101" s="1"/>
      <c r="G101" s="1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.25" customHeight="1">
      <c r="A102" s="59"/>
      <c r="B102" s="11"/>
      <c r="F102" s="1"/>
      <c r="G102" s="1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59"/>
      <c r="B103" s="11"/>
      <c r="F103" s="1"/>
      <c r="G103" s="1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59"/>
      <c r="B104" s="11"/>
      <c r="C104" s="1"/>
      <c r="D104" s="1"/>
      <c r="E104" s="39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59"/>
      <c r="B105" s="11"/>
      <c r="C105" s="1"/>
      <c r="D105" s="1"/>
      <c r="E105" s="39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59"/>
      <c r="B106" s="11"/>
      <c r="C106" s="1"/>
      <c r="D106" s="1"/>
      <c r="E106" s="39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59"/>
      <c r="B107" s="11"/>
      <c r="C107" s="1"/>
      <c r="D107" s="1"/>
      <c r="E107" s="39"/>
      <c r="F107" s="1"/>
      <c r="G107" s="1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59"/>
      <c r="B108" s="11"/>
      <c r="C108" s="1"/>
      <c r="D108" s="1"/>
      <c r="E108" s="39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59"/>
      <c r="B109" s="11"/>
      <c r="C109" s="1"/>
      <c r="D109" s="1"/>
      <c r="E109" s="39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59"/>
      <c r="B110" s="11"/>
      <c r="C110" s="1"/>
      <c r="D110" s="1"/>
      <c r="E110" s="39"/>
      <c r="F110" s="1"/>
      <c r="G110" s="1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59"/>
      <c r="B111" s="11"/>
      <c r="C111" s="1"/>
      <c r="D111" s="1"/>
      <c r="E111" s="39"/>
      <c r="F111" s="1"/>
      <c r="G111" s="1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59"/>
      <c r="B112" s="11"/>
      <c r="C112" s="1"/>
      <c r="D112" s="1"/>
      <c r="E112" s="39"/>
      <c r="F112" s="1"/>
      <c r="G112" s="1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59"/>
      <c r="B113" s="11"/>
      <c r="C113" s="1"/>
      <c r="D113" s="1"/>
      <c r="E113" s="39"/>
      <c r="F113" s="1"/>
      <c r="G113" s="1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59"/>
      <c r="B114" s="11"/>
      <c r="C114" s="1"/>
      <c r="D114" s="1"/>
      <c r="E114" s="39"/>
      <c r="F114" s="1"/>
      <c r="G114" s="1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59"/>
      <c r="B115" s="11"/>
      <c r="C115" s="1"/>
      <c r="D115" s="1"/>
      <c r="E115" s="39"/>
      <c r="F115" s="1"/>
      <c r="G115" s="1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59"/>
      <c r="B116" s="11"/>
      <c r="C116" s="1"/>
      <c r="D116" s="1"/>
      <c r="E116" s="39"/>
      <c r="F116" s="1"/>
      <c r="G116" s="1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59"/>
      <c r="B117" s="11"/>
      <c r="C117" s="1"/>
      <c r="D117" s="1"/>
      <c r="E117" s="39"/>
      <c r="F117" s="1"/>
      <c r="G117" s="1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59"/>
      <c r="B118" s="11"/>
      <c r="C118" s="1"/>
      <c r="D118" s="1"/>
      <c r="E118" s="39"/>
      <c r="F118" s="1"/>
      <c r="G118" s="1"/>
      <c r="H118" s="3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59"/>
      <c r="B119" s="11"/>
      <c r="D119" s="1"/>
      <c r="E119" s="39"/>
      <c r="F119" s="1"/>
      <c r="G119" s="1"/>
      <c r="H119" s="3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D121" s="1"/>
      <c r="E121" s="1"/>
      <c r="F121" s="1"/>
      <c r="G121" s="1"/>
      <c r="H121" s="3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D122" s="1"/>
      <c r="E122" s="1"/>
      <c r="F122" s="1"/>
      <c r="G122" s="1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C124" s="1"/>
      <c r="D124" s="39"/>
      <c r="E124" s="1"/>
      <c r="F124" s="1"/>
      <c r="G124" s="3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D125" s="39"/>
      <c r="E125" s="1"/>
      <c r="F125" s="1"/>
      <c r="G125" s="3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C126" s="1"/>
      <c r="D126" s="39"/>
      <c r="E126" s="1"/>
      <c r="F126" s="1"/>
      <c r="G126" s="3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>
      <c r="A1043" s="1"/>
      <c r="B1043" s="1"/>
      <c r="C1043" s="1"/>
    </row>
    <row r="1044" spans="1:27">
      <c r="A1044" s="1"/>
      <c r="B1044" s="1"/>
      <c r="C1044" s="1"/>
    </row>
    <row r="1045" spans="1:27">
      <c r="A1045" s="1"/>
      <c r="B1045" s="1"/>
      <c r="C1045" s="1"/>
    </row>
    <row r="1046" spans="1:27">
      <c r="A1046" s="1"/>
      <c r="B1046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67BD-5B3F-4C00-BF1F-1A5EA02CF879}">
  <dimension ref="A1:N25"/>
  <sheetViews>
    <sheetView workbookViewId="0">
      <selection activeCell="B6" sqref="B6"/>
    </sheetView>
  </sheetViews>
  <sheetFormatPr defaultRowHeight="14.25"/>
  <cols>
    <col min="1" max="1" width="10.140625" bestFit="1" customWidth="1"/>
    <col min="5" max="5" width="9.42578125" customWidth="1"/>
    <col min="8" max="8" width="10.85546875" bestFit="1" customWidth="1"/>
    <col min="11" max="11" width="13.5703125" bestFit="1" customWidth="1"/>
  </cols>
  <sheetData>
    <row r="1" spans="1:14">
      <c r="A1" s="63" t="s">
        <v>217</v>
      </c>
      <c r="F1" s="63" t="s">
        <v>231</v>
      </c>
    </row>
    <row r="2" spans="1:14">
      <c r="J2" t="s">
        <v>232</v>
      </c>
      <c r="K2" t="s">
        <v>233</v>
      </c>
    </row>
    <row r="3" spans="1:14">
      <c r="A3" s="63"/>
      <c r="B3" s="63" t="s">
        <v>234</v>
      </c>
      <c r="C3" s="63" t="s">
        <v>235</v>
      </c>
      <c r="D3" s="63" t="s">
        <v>236</v>
      </c>
      <c r="E3" s="63" t="s">
        <v>237</v>
      </c>
      <c r="F3" s="63" t="s">
        <v>235</v>
      </c>
      <c r="G3" s="63" t="s">
        <v>236</v>
      </c>
      <c r="H3" s="63" t="s">
        <v>146</v>
      </c>
      <c r="J3" t="s">
        <v>238</v>
      </c>
      <c r="K3">
        <v>1500011541</v>
      </c>
    </row>
    <row r="4" spans="1:14">
      <c r="A4" t="s">
        <v>239</v>
      </c>
      <c r="B4" s="20">
        <v>1000</v>
      </c>
      <c r="C4">
        <v>849.74</v>
      </c>
      <c r="J4" t="s">
        <v>240</v>
      </c>
      <c r="K4" t="s">
        <v>241</v>
      </c>
      <c r="L4" t="s">
        <v>242</v>
      </c>
      <c r="N4" t="s">
        <v>243</v>
      </c>
    </row>
    <row r="6" spans="1:14">
      <c r="A6" t="s">
        <v>244</v>
      </c>
      <c r="B6" s="20">
        <v>1000</v>
      </c>
    </row>
    <row r="8" spans="1:14">
      <c r="A8" s="36">
        <v>44096</v>
      </c>
      <c r="C8">
        <v>143.62</v>
      </c>
      <c r="D8" s="21">
        <v>63.01</v>
      </c>
      <c r="H8" s="21">
        <f>SUM(C8*D8)</f>
        <v>9049.4961999999996</v>
      </c>
    </row>
    <row r="9" spans="1:14">
      <c r="A9" s="36">
        <v>44119</v>
      </c>
      <c r="F9">
        <v>900</v>
      </c>
      <c r="G9" s="21">
        <v>12.75</v>
      </c>
      <c r="H9" s="21">
        <f>SUM(F9*G9)</f>
        <v>11475</v>
      </c>
    </row>
    <row r="10" spans="1:14">
      <c r="A10" s="36">
        <v>44119</v>
      </c>
      <c r="C10">
        <v>200</v>
      </c>
      <c r="D10" s="21">
        <v>63.01</v>
      </c>
      <c r="E10">
        <v>5341023</v>
      </c>
      <c r="H10" s="21">
        <f>SUM(C10*D10)</f>
        <v>12602</v>
      </c>
    </row>
    <row r="25" spans="8:8">
      <c r="H25" s="21">
        <f>SUM(H8:H18)</f>
        <v>33126.496200000001</v>
      </c>
    </row>
  </sheetData>
  <pageMargins left="0.7" right="0.7" top="0.75" bottom="0.75" header="0.3" footer="0.3"/>
  <pageSetup orientation="portrait" r:id="rId1"/>
  <ignoredErrors>
    <ignoredError sqref="H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B722274F98C74887A3CFFDE6D44B59" ma:contentTypeVersion="13" ma:contentTypeDescription="Create a new document." ma:contentTypeScope="" ma:versionID="41f64bfcbbecbbc6199368a7174b5211">
  <xsd:schema xmlns:xsd="http://www.w3.org/2001/XMLSchema" xmlns:xs="http://www.w3.org/2001/XMLSchema" xmlns:p="http://schemas.microsoft.com/office/2006/metadata/properties" xmlns:ns2="e385bee0-2b0b-4cf3-b4a6-99cb63095772" xmlns:ns3="9659b8ff-209a-4c56-b409-6d0b98106507" targetNamespace="http://schemas.microsoft.com/office/2006/metadata/properties" ma:root="true" ma:fieldsID="66c95b8322cac94dcb1e4a552e863a12" ns2:_="" ns3:_="">
    <xsd:import namespace="e385bee0-2b0b-4cf3-b4a6-99cb63095772"/>
    <xsd:import namespace="9659b8ff-209a-4c56-b409-6d0b981065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5bee0-2b0b-4cf3-b4a6-99cb63095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9b8ff-209a-4c56-b409-6d0b9810650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EC6224-AC66-42A0-8C36-BDB43C2EBC0C}"/>
</file>

<file path=customXml/itemProps2.xml><?xml version="1.0" encoding="utf-8"?>
<ds:datastoreItem xmlns:ds="http://schemas.openxmlformats.org/officeDocument/2006/customXml" ds:itemID="{5719F53D-40A9-4EA4-A56E-BC2DE9720810}"/>
</file>

<file path=customXml/itemProps3.xml><?xml version="1.0" encoding="utf-8"?>
<ds:datastoreItem xmlns:ds="http://schemas.openxmlformats.org/officeDocument/2006/customXml" ds:itemID="{B52EE471-AE30-4AD2-BED4-2911C3EBCB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Hunt</dc:creator>
  <cp:keywords/>
  <dc:description/>
  <cp:lastModifiedBy>Timothy L. Hunt</cp:lastModifiedBy>
  <cp:revision/>
  <dcterms:created xsi:type="dcterms:W3CDTF">2020-08-17T09:39:51Z</dcterms:created>
  <dcterms:modified xsi:type="dcterms:W3CDTF">2022-04-17T19:25:12Z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0x010100B8B722274F98C74887A3CFFDE6D44B59</vt:lpwstr>
  </property>
</Properties>
</file>